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ngineering\Water\Water Conservation\Water Demand Analysis\"/>
    </mc:Choice>
  </mc:AlternateContent>
  <xr:revisionPtr revIDLastSave="0" documentId="13_ncr:1_{6101367F-23E6-4486-ABDF-DB868F524B43}" xr6:coauthVersionLast="47" xr6:coauthVersionMax="47" xr10:uidLastSave="{00000000-0000-0000-0000-000000000000}"/>
  <bookViews>
    <workbookView xWindow="-120" yWindow="-120" windowWidth="29040" windowHeight="15840" xr2:uid="{F0303A7D-3329-427B-91C8-5E7F6AF85641}"/>
  </bookViews>
  <sheets>
    <sheet name="MASTER" sheetId="1" r:id="rId1"/>
    <sheet name="Outdoor Usage" sheetId="2" r:id="rId2"/>
    <sheet name="Indoor Usage" sheetId="3" r:id="rId3"/>
  </sheets>
  <definedNames>
    <definedName name="_xlnm.Print_Area" localSheetId="2">'Indoor Usage'!$B$2:$J$46</definedName>
    <definedName name="_xlnm.Print_Area" localSheetId="0">MASTER!$B$2:$I$62</definedName>
    <definedName name="_xlnm.Print_Area" localSheetId="1">'Outdoor Usage'!$B$2:$H$67</definedName>
  </definedNames>
  <calcPr calcId="181029"/>
</workbook>
</file>

<file path=xl/calcChain.xml><?xml version="1.0" encoding="utf-8"?>
<calcChain xmlns="http://schemas.openxmlformats.org/spreadsheetml/2006/main">
  <c r="E52" i="2" l="1"/>
  <c r="E62" i="2"/>
  <c r="E64" i="2" s="1"/>
  <c r="G64" i="2" s="1"/>
  <c r="E50" i="2"/>
  <c r="J16" i="3"/>
  <c r="I16" i="3"/>
  <c r="I7" i="3"/>
  <c r="E42" i="2"/>
  <c r="E29" i="2"/>
  <c r="E16" i="2"/>
  <c r="I35" i="3"/>
  <c r="J35" i="3"/>
  <c r="J27" i="3"/>
  <c r="I17" i="3"/>
  <c r="J17" i="3" s="1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 s="1"/>
  <c r="I25" i="3"/>
  <c r="J25" i="3"/>
  <c r="I26" i="3"/>
  <c r="J26" i="3"/>
  <c r="J37" i="3" s="1"/>
  <c r="I27" i="3"/>
  <c r="I28" i="3"/>
  <c r="J28" i="3"/>
  <c r="I29" i="3"/>
  <c r="J29" i="3"/>
  <c r="I30" i="3"/>
  <c r="J30" i="3"/>
  <c r="I31" i="3"/>
  <c r="J31" i="3"/>
  <c r="I32" i="3"/>
  <c r="J32" i="3"/>
  <c r="I33" i="3"/>
  <c r="J33" i="3"/>
  <c r="I34" i="3"/>
  <c r="J34" i="3"/>
  <c r="I8" i="3"/>
  <c r="J8" i="3" s="1"/>
  <c r="I9" i="3"/>
  <c r="J9" i="3"/>
  <c r="I10" i="3"/>
  <c r="J10" i="3"/>
  <c r="J7" i="3"/>
  <c r="C56" i="1"/>
  <c r="C55" i="1"/>
  <c r="C24" i="1"/>
  <c r="E55" i="1" s="1"/>
  <c r="I37" i="3" l="1"/>
  <c r="D15" i="1" s="1"/>
  <c r="D16" i="1" s="1"/>
  <c r="G52" i="2"/>
  <c r="D12" i="1"/>
  <c r="D20" i="1" l="1"/>
  <c r="D13" i="1"/>
</calcChain>
</file>

<file path=xl/sharedStrings.xml><?xml version="1.0" encoding="utf-8"?>
<sst xmlns="http://schemas.openxmlformats.org/spreadsheetml/2006/main" count="280" uniqueCount="147">
  <si>
    <t>Shares</t>
  </si>
  <si>
    <t>Notes:</t>
  </si>
  <si>
    <t>acre-feet</t>
  </si>
  <si>
    <t>TOWN OF FREDERICK</t>
  </si>
  <si>
    <t>Project Name:</t>
  </si>
  <si>
    <t>Project Location:</t>
  </si>
  <si>
    <t>Ditch or Water Right Name</t>
  </si>
  <si>
    <t xml:space="preserve">Lower Boulder Ditch </t>
  </si>
  <si>
    <t>Common Shares</t>
  </si>
  <si>
    <t>Boulder White Rock</t>
  </si>
  <si>
    <t>Leggett</t>
  </si>
  <si>
    <t>Boulder Lefthand</t>
  </si>
  <si>
    <t>North Boulder Farmers</t>
  </si>
  <si>
    <t>Carr &amp; Tyler</t>
  </si>
  <si>
    <t xml:space="preserve">Delehant </t>
  </si>
  <si>
    <t>Highland South Side</t>
  </si>
  <si>
    <r>
      <t xml:space="preserve">Houck #2 </t>
    </r>
    <r>
      <rPr>
        <vertAlign val="superscript"/>
        <sz val="10"/>
        <rFont val="Arial Narrow"/>
        <family val="2"/>
      </rPr>
      <t>2</t>
    </r>
  </si>
  <si>
    <t>Godding Daily Plumb</t>
  </si>
  <si>
    <t>Rural</t>
  </si>
  <si>
    <t>Smith &amp; Emmons</t>
  </si>
  <si>
    <t xml:space="preserve">Boulder &amp; Weld County </t>
  </si>
  <si>
    <t>Martha Mathews</t>
  </si>
  <si>
    <t>Houck #1</t>
  </si>
  <si>
    <t>Howell</t>
  </si>
  <si>
    <t>Leyner Cottonwood</t>
  </si>
  <si>
    <t xml:space="preserve">Community </t>
  </si>
  <si>
    <t>Dedicated</t>
  </si>
  <si>
    <t>Dedication</t>
  </si>
  <si>
    <t>Alternative</t>
  </si>
  <si>
    <t>Credit</t>
  </si>
  <si>
    <t>Supplemental</t>
  </si>
  <si>
    <t>Storage</t>
  </si>
  <si>
    <t>Alternative A</t>
  </si>
  <si>
    <t>Alternative B</t>
  </si>
  <si>
    <t>acres</t>
  </si>
  <si>
    <t>b. Credit per CBT Unit:</t>
  </si>
  <si>
    <t>a. Total Demand:</t>
  </si>
  <si>
    <t>Number of</t>
  </si>
  <si>
    <t>Proposed</t>
  </si>
  <si>
    <t>Native Water Credit Alternative</t>
  </si>
  <si>
    <t>Preferred Shares</t>
  </si>
  <si>
    <t>Coal Ridge Ditch</t>
  </si>
  <si>
    <t xml:space="preserve">Total Native Water Provided = </t>
  </si>
  <si>
    <t>Total Storage Required =</t>
  </si>
  <si>
    <t>b. Demand per lot:</t>
  </si>
  <si>
    <t>NATIVE WATER DEDICATION</t>
  </si>
  <si>
    <t>COLORADO-BIG THOMPSON WATER DEDICATION</t>
  </si>
  <si>
    <t>DEMAND SUMMARY:</t>
  </si>
  <si>
    <t>1. Water rights brought to the Town to meet the native water requirement should be demonstrated to be: 1) deliverable; 2) useable in the Town's system; and 3) yield adequate volume prior to acceptance by the Town.</t>
  </si>
  <si>
    <t>Outdoor Demand Summary:</t>
  </si>
  <si>
    <t>Indoor Demand Summary:</t>
  </si>
  <si>
    <t>(Brought forward from "Indoor Usage" Worksheet)</t>
  </si>
  <si>
    <t>SF</t>
  </si>
  <si>
    <t>Total No. of Lots</t>
  </si>
  <si>
    <t>AF</t>
  </si>
  <si>
    <t>Subtotal</t>
  </si>
  <si>
    <t>Note:</t>
  </si>
  <si>
    <t>AF per Irrigated Acre</t>
  </si>
  <si>
    <t>1. The above calculations assume:</t>
  </si>
  <si>
    <t>OUTDOOR USAGE CALCULATION SHEET</t>
  </si>
  <si>
    <t>Average Lot Size:</t>
  </si>
  <si>
    <t>INDOOR USAGE CALCULATION SHEET</t>
  </si>
  <si>
    <t>lots</t>
  </si>
  <si>
    <t>sq ft</t>
  </si>
  <si>
    <t>Units</t>
  </si>
  <si>
    <t>Requirement</t>
  </si>
  <si>
    <t>AF/unit</t>
  </si>
  <si>
    <t>Annual Requrement</t>
  </si>
  <si>
    <t>(AF)</t>
  </si>
  <si>
    <t>TOTAL INDOOR USE:</t>
  </si>
  <si>
    <t>1. Commercial demand criteria should not be used for restaurants, churches, schools or daycare facilities.  Specific engineering analysis will be required, preferably including actual data from comparable facilities.</t>
  </si>
  <si>
    <t>2. Light Industrial demand criteria indicated should be a minimum and should be adjusted up based on specific engineering analysis, preferably including actual data from comparable facilities.</t>
  </si>
  <si>
    <t xml:space="preserve">units </t>
  </si>
  <si>
    <t>Total Platted Area:</t>
  </si>
  <si>
    <t>Native</t>
  </si>
  <si>
    <t>Water</t>
  </si>
  <si>
    <t>East Of I-25</t>
  </si>
  <si>
    <t>West of I-25</t>
  </si>
  <si>
    <t>1E</t>
  </si>
  <si>
    <t>2E</t>
  </si>
  <si>
    <t>3E</t>
  </si>
  <si>
    <t>1W</t>
  </si>
  <si>
    <t>2W</t>
  </si>
  <si>
    <t>A</t>
  </si>
  <si>
    <t>B</t>
  </si>
  <si>
    <t>(af/share or %)</t>
  </si>
  <si>
    <t xml:space="preserve"> </t>
  </si>
  <si>
    <t>Select A or B</t>
  </si>
  <si>
    <t>3. This worksheet provides an estimate of demands and dedication requirements based on data available and does not comit the Town of Frederick or other water service districts to accepting</t>
  </si>
  <si>
    <t>the calculations and proposed dedications.</t>
  </si>
  <si>
    <t>Residential Lot Usage:</t>
  </si>
  <si>
    <t>Commercial / Industrial Usage</t>
  </si>
  <si>
    <t>Total Outdoor Residential Usage</t>
  </si>
  <si>
    <t>Total Outdoor Comm./Industrial Usage</t>
  </si>
  <si>
    <t>Irrigation Demand:</t>
  </si>
  <si>
    <t>Lot Type A</t>
  </si>
  <si>
    <t>Lot Type B</t>
  </si>
  <si>
    <t>Subtotal Lot Type A Usage:</t>
  </si>
  <si>
    <t>Subtotal Lot Type B Usage:</t>
  </si>
  <si>
    <t xml:space="preserve">2. Water dedication for development west of I-25 shall be subject to approval by Left Hand Water District.  </t>
  </si>
  <si>
    <t>(Brought forward from "Outdoor Usage" Worksheet)</t>
  </si>
  <si>
    <t>CBT Requirement :</t>
  </si>
  <si>
    <t>Native Required (Outdoor Usage):</t>
  </si>
  <si>
    <t>(CBT Units)</t>
  </si>
  <si>
    <t>1. Single-Family Detached, &gt;4 bedrooms</t>
  </si>
  <si>
    <t>2. Single-Family Attached</t>
  </si>
  <si>
    <t>3. Single-Family Detached</t>
  </si>
  <si>
    <t>4. Multi-Family</t>
  </si>
  <si>
    <t>Indoor Use Residential</t>
  </si>
  <si>
    <t xml:space="preserve">Auto Service &amp; Repair </t>
  </si>
  <si>
    <t xml:space="preserve">Car Wash with Recycling </t>
  </si>
  <si>
    <t xml:space="preserve">Childcare </t>
  </si>
  <si>
    <t xml:space="preserve">Church </t>
  </si>
  <si>
    <t>Clubhouse/Pool</t>
  </si>
  <si>
    <t xml:space="preserve">Fast Food Restaurant </t>
  </si>
  <si>
    <t>Grocery Store</t>
  </si>
  <si>
    <t>Gas Station w/ Car Wash</t>
  </si>
  <si>
    <t>Gas Station w/o Car Wash</t>
  </si>
  <si>
    <t xml:space="preserve">Hospital </t>
  </si>
  <si>
    <t>Hotel</t>
  </si>
  <si>
    <t>Medical Office</t>
  </si>
  <si>
    <t>Office</t>
  </si>
  <si>
    <t xml:space="preserve">Restaurant </t>
  </si>
  <si>
    <t xml:space="preserve">Retail </t>
  </si>
  <si>
    <t xml:space="preserve">School </t>
  </si>
  <si>
    <t>Assisted Living</t>
  </si>
  <si>
    <t>Warehouse (Storage Facility)</t>
  </si>
  <si>
    <t>Industrial</t>
  </si>
  <si>
    <t>bay</t>
  </si>
  <si>
    <t>unit</t>
  </si>
  <si>
    <t>room</t>
  </si>
  <si>
    <t>Other (determined by staff)</t>
  </si>
  <si>
    <t>gal/unit/yr</t>
  </si>
  <si>
    <t xml:space="preserve">Requirement </t>
  </si>
  <si>
    <t>Indoor Use Commercial</t>
  </si>
  <si>
    <t>Hydrozone</t>
  </si>
  <si>
    <t>Low</t>
  </si>
  <si>
    <t xml:space="preserve">Medium </t>
  </si>
  <si>
    <t>High</t>
  </si>
  <si>
    <t>Medium</t>
  </si>
  <si>
    <t>Lot Type C</t>
  </si>
  <si>
    <t>Shared Spaces, ROW, and Parks</t>
  </si>
  <si>
    <t>Subtotal:</t>
  </si>
  <si>
    <t>CBT Units</t>
  </si>
  <si>
    <t>Water Demand Analysis</t>
  </si>
  <si>
    <t>Total No. of Lots ot Units</t>
  </si>
  <si>
    <t>* low is assumed for native seed establishment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</si>
</sst>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\(#\)"/>
    <numFmt numFmtId="166" formatCode="0.000"/>
    <numFmt numFmtId="167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indexed="11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name val="Arial Narrow"/>
      <family val="2"/>
    </font>
    <font>
      <b/>
      <i/>
      <u/>
      <sz val="10"/>
      <name val="Arial Narrow"/>
      <family val="2"/>
    </font>
    <font>
      <vertAlign val="superscript"/>
      <sz val="10"/>
      <name val="Arial Narrow"/>
      <family val="2"/>
    </font>
    <font>
      <u/>
      <sz val="10"/>
      <name val="Arial Narrow"/>
      <family val="2"/>
    </font>
    <font>
      <sz val="8"/>
      <name val="Arial"/>
      <family val="2"/>
    </font>
    <font>
      <i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5" xfId="0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10" fillId="0" borderId="0" xfId="2" applyFont="1" applyAlignment="1">
      <alignment horizontal="left" indent="1"/>
    </xf>
    <xf numFmtId="0" fontId="10" fillId="0" borderId="0" xfId="2" applyFont="1"/>
    <xf numFmtId="0" fontId="9" fillId="0" borderId="0" xfId="2"/>
    <xf numFmtId="0" fontId="9" fillId="0" borderId="0" xfId="2" applyAlignment="1">
      <alignment horizontal="center"/>
    </xf>
    <xf numFmtId="164" fontId="9" fillId="0" borderId="0" xfId="2" applyNumberFormat="1" applyAlignment="1">
      <alignment horizontal="center"/>
    </xf>
    <xf numFmtId="0" fontId="6" fillId="0" borderId="0" xfId="0" applyFont="1" applyAlignment="1">
      <alignment horizontal="center"/>
    </xf>
    <xf numFmtId="0" fontId="0" fillId="2" borderId="10" xfId="0" applyFill="1" applyBorder="1"/>
    <xf numFmtId="0" fontId="4" fillId="0" borderId="0" xfId="0" applyFont="1"/>
    <xf numFmtId="0" fontId="6" fillId="0" borderId="0" xfId="0" applyFont="1" applyAlignment="1">
      <alignment horizontal="left"/>
    </xf>
    <xf numFmtId="0" fontId="4" fillId="0" borderId="5" xfId="0" applyFont="1" applyBorder="1"/>
    <xf numFmtId="0" fontId="2" fillId="0" borderId="5" xfId="0" applyFont="1" applyBorder="1"/>
    <xf numFmtId="165" fontId="8" fillId="0" borderId="5" xfId="2" applyNumberFormat="1" applyFont="1" applyBorder="1" applyAlignment="1">
      <alignment horizontal="center"/>
    </xf>
    <xf numFmtId="0" fontId="13" fillId="0" borderId="11" xfId="2" applyFont="1" applyBorder="1"/>
    <xf numFmtId="0" fontId="6" fillId="0" borderId="6" xfId="0" applyFont="1" applyBorder="1" applyAlignment="1">
      <alignment horizontal="center"/>
    </xf>
    <xf numFmtId="0" fontId="11" fillId="0" borderId="5" xfId="2" applyFont="1" applyBorder="1"/>
    <xf numFmtId="0" fontId="10" fillId="0" borderId="5" xfId="2" applyFont="1" applyBorder="1"/>
    <xf numFmtId="0" fontId="10" fillId="0" borderId="5" xfId="2" applyFont="1" applyBorder="1" applyAlignment="1">
      <alignment horizontal="left" indent="1"/>
    </xf>
    <xf numFmtId="164" fontId="10" fillId="0" borderId="6" xfId="2" applyNumberFormat="1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2" fontId="10" fillId="0" borderId="6" xfId="2" applyNumberFormat="1" applyFont="1" applyBorder="1" applyAlignment="1">
      <alignment horizontal="center"/>
    </xf>
    <xf numFmtId="0" fontId="9" fillId="0" borderId="5" xfId="2" applyBorder="1"/>
    <xf numFmtId="0" fontId="9" fillId="0" borderId="6" xfId="2" applyBorder="1" applyAlignment="1">
      <alignment horizontal="center"/>
    </xf>
    <xf numFmtId="164" fontId="9" fillId="0" borderId="6" xfId="2" applyNumberFormat="1" applyBorder="1" applyAlignment="1">
      <alignment horizontal="center"/>
    </xf>
    <xf numFmtId="2" fontId="9" fillId="0" borderId="6" xfId="2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3" fillId="0" borderId="9" xfId="0" applyFont="1" applyBorder="1"/>
    <xf numFmtId="0" fontId="3" fillId="0" borderId="7" xfId="0" applyFont="1" applyBorder="1"/>
    <xf numFmtId="0" fontId="7" fillId="0" borderId="2" xfId="0" applyFont="1" applyBorder="1"/>
    <xf numFmtId="0" fontId="5" fillId="0" borderId="6" xfId="0" applyFont="1" applyBorder="1"/>
    <xf numFmtId="0" fontId="5" fillId="0" borderId="0" xfId="0" applyFont="1"/>
    <xf numFmtId="0" fontId="0" fillId="0" borderId="2" xfId="0" applyBorder="1" applyAlignment="1">
      <alignment horizontal="center"/>
    </xf>
    <xf numFmtId="0" fontId="5" fillId="0" borderId="8" xfId="0" applyFont="1" applyBorder="1"/>
    <xf numFmtId="0" fontId="0" fillId="2" borderId="10" xfId="0" applyFill="1" applyBorder="1" applyAlignment="1">
      <alignment horizontal="center"/>
    </xf>
    <xf numFmtId="0" fontId="0" fillId="2" borderId="12" xfId="0" applyFill="1" applyBorder="1"/>
    <xf numFmtId="0" fontId="5" fillId="2" borderId="12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5" fillId="2" borderId="15" xfId="0" applyFont="1" applyFill="1" applyBorder="1"/>
    <xf numFmtId="0" fontId="4" fillId="2" borderId="16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0" borderId="0" xfId="0" applyAlignment="1">
      <alignment horizontal="right"/>
    </xf>
    <xf numFmtId="2" fontId="0" fillId="0" borderId="6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10" fillId="0" borderId="1" xfId="2" applyFont="1" applyBorder="1" applyAlignment="1">
      <alignment horizontal="center"/>
    </xf>
    <xf numFmtId="0" fontId="10" fillId="0" borderId="10" xfId="2" applyFont="1" applyBorder="1" applyAlignment="1">
      <alignment horizontal="center"/>
    </xf>
    <xf numFmtId="3" fontId="9" fillId="0" borderId="10" xfId="2" applyNumberFormat="1" applyBorder="1" applyAlignment="1">
      <alignment horizontal="center"/>
    </xf>
    <xf numFmtId="1" fontId="9" fillId="0" borderId="10" xfId="3" quotePrefix="1" applyNumberFormat="1" applyFont="1" applyBorder="1" applyAlignment="1">
      <alignment horizontal="center"/>
    </xf>
    <xf numFmtId="1" fontId="9" fillId="0" borderId="10" xfId="3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0" fillId="2" borderId="14" xfId="0" applyNumberForma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2" fillId="2" borderId="22" xfId="0" applyFont="1" applyFill="1" applyBorder="1"/>
    <xf numFmtId="0" fontId="15" fillId="0" borderId="5" xfId="0" applyFont="1" applyBorder="1"/>
    <xf numFmtId="2" fontId="5" fillId="0" borderId="0" xfId="0" applyNumberFormat="1" applyFont="1" applyAlignment="1">
      <alignment horizontal="center"/>
    </xf>
    <xf numFmtId="164" fontId="6" fillId="0" borderId="0" xfId="0" applyNumberFormat="1" applyFont="1"/>
    <xf numFmtId="165" fontId="2" fillId="0" borderId="0" xfId="2" applyNumberFormat="1" applyFont="1" applyAlignment="1">
      <alignment horizontal="center"/>
    </xf>
    <xf numFmtId="0" fontId="2" fillId="0" borderId="1" xfId="2" applyFont="1" applyBorder="1" applyAlignment="1">
      <alignment horizontal="center"/>
    </xf>
    <xf numFmtId="166" fontId="0" fillId="0" borderId="0" xfId="0" applyNumberFormat="1"/>
    <xf numFmtId="2" fontId="0" fillId="0" borderId="0" xfId="0" applyNumberFormat="1"/>
    <xf numFmtId="164" fontId="0" fillId="0" borderId="0" xfId="0" applyNumberFormat="1"/>
    <xf numFmtId="43" fontId="0" fillId="0" borderId="0" xfId="1" applyFont="1"/>
    <xf numFmtId="164" fontId="2" fillId="0" borderId="0" xfId="0" applyNumberFormat="1" applyFont="1"/>
    <xf numFmtId="166" fontId="2" fillId="0" borderId="0" xfId="0" applyNumberFormat="1" applyFont="1"/>
    <xf numFmtId="0" fontId="4" fillId="0" borderId="19" xfId="0" applyFont="1" applyBorder="1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 applyBorder="1"/>
    <xf numFmtId="166" fontId="5" fillId="0" borderId="0" xfId="0" applyNumberFormat="1" applyFont="1" applyAlignment="1">
      <alignment horizontal="center"/>
    </xf>
    <xf numFmtId="2" fontId="0" fillId="2" borderId="14" xfId="0" applyNumberFormat="1" applyFill="1" applyBorder="1"/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0" borderId="10" xfId="0" applyNumberFormat="1" applyBorder="1" applyAlignment="1" applyProtection="1">
      <alignment horizontal="center"/>
      <protection locked="0"/>
    </xf>
    <xf numFmtId="0" fontId="0" fillId="3" borderId="10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7" fontId="0" fillId="0" borderId="1" xfId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>
      <alignment horizontal="center"/>
    </xf>
    <xf numFmtId="14" fontId="0" fillId="0" borderId="4" xfId="0" applyNumberForma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7" xfId="0" applyFill="1" applyBorder="1" applyAlignment="1" applyProtection="1">
      <alignment horizontal="left"/>
      <protection locked="0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4" fillId="0" borderId="0" xfId="0" applyFont="1" applyAlignment="1">
      <alignment wrapText="1"/>
    </xf>
    <xf numFmtId="0" fontId="0" fillId="0" borderId="0" xfId="0" applyAlignment="1">
      <alignment horizontal="left"/>
    </xf>
  </cellXfs>
  <cellStyles count="4">
    <cellStyle name="Comma" xfId="1" builtinId="3"/>
    <cellStyle name="Normal" xfId="0" builtinId="0"/>
    <cellStyle name="Normal_Book1" xfId="2" xr:uid="{90FB5DBA-B72C-46AD-9325-D21A056F836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12A8-C899-4CCF-AFEB-D0A6B2C107DF}">
  <sheetPr>
    <pageSetUpPr fitToPage="1"/>
  </sheetPr>
  <dimension ref="A1:L257"/>
  <sheetViews>
    <sheetView showGridLines="0" tabSelected="1" zoomScale="90" workbookViewId="0">
      <selection activeCell="L10" sqref="L10"/>
    </sheetView>
  </sheetViews>
  <sheetFormatPr defaultRowHeight="12.75" x14ac:dyDescent="0.2"/>
  <cols>
    <col min="1" max="1" width="3.5703125" customWidth="1"/>
    <col min="2" max="2" width="30.28515625" customWidth="1"/>
    <col min="3" max="3" width="19.28515625" customWidth="1"/>
    <col min="4" max="4" width="13.5703125" customWidth="1"/>
    <col min="5" max="5" width="10.28515625" customWidth="1"/>
    <col min="6" max="6" width="12.5703125" customWidth="1"/>
    <col min="7" max="7" width="10" customWidth="1"/>
    <col min="8" max="8" width="10.7109375" customWidth="1"/>
    <col min="9" max="9" width="18.42578125" customWidth="1"/>
    <col min="10" max="10" width="2.140625" customWidth="1"/>
    <col min="11" max="11" width="11" customWidth="1"/>
    <col min="12" max="12" width="12.5703125" customWidth="1"/>
  </cols>
  <sheetData>
    <row r="1" spans="2:12" x14ac:dyDescent="0.2">
      <c r="B1" s="116"/>
      <c r="C1" s="116"/>
      <c r="D1" s="116"/>
      <c r="E1" s="116"/>
      <c r="F1" s="116"/>
      <c r="G1" s="116"/>
      <c r="H1" s="116"/>
      <c r="I1" s="116"/>
    </row>
    <row r="2" spans="2:12" x14ac:dyDescent="0.2">
      <c r="B2" s="116" t="s">
        <v>3</v>
      </c>
      <c r="C2" s="116"/>
      <c r="D2" s="116"/>
      <c r="E2" s="116"/>
      <c r="F2" s="116"/>
      <c r="G2" s="116"/>
      <c r="H2" s="116"/>
      <c r="I2" s="116"/>
      <c r="J2" s="16"/>
      <c r="K2" s="16"/>
      <c r="L2" s="16"/>
    </row>
    <row r="3" spans="2:12" x14ac:dyDescent="0.2">
      <c r="B3" s="116" t="s">
        <v>144</v>
      </c>
      <c r="C3" s="116"/>
      <c r="D3" s="116"/>
      <c r="E3" s="116"/>
      <c r="F3" s="116"/>
      <c r="G3" s="116"/>
      <c r="H3" s="116"/>
      <c r="I3" s="116"/>
      <c r="J3" s="16"/>
      <c r="K3" s="16"/>
      <c r="L3" s="16"/>
    </row>
    <row r="4" spans="2:12" ht="7.5" customHeight="1" x14ac:dyDescent="0.2"/>
    <row r="5" spans="2:12" ht="7.5" customHeight="1" thickBot="1" x14ac:dyDescent="0.25"/>
    <row r="6" spans="2:12" ht="18" customHeight="1" thickTop="1" x14ac:dyDescent="0.2">
      <c r="B6" s="48" t="s">
        <v>4</v>
      </c>
      <c r="C6" s="125"/>
      <c r="D6" s="125"/>
      <c r="E6" s="125"/>
      <c r="F6" s="5"/>
      <c r="G6" s="5"/>
      <c r="H6" s="5"/>
      <c r="I6" s="115">
        <v>45534</v>
      </c>
    </row>
    <row r="7" spans="2:12" ht="18" customHeight="1" x14ac:dyDescent="0.2">
      <c r="B7" s="10" t="s">
        <v>5</v>
      </c>
      <c r="C7" s="110"/>
      <c r="D7" s="112"/>
      <c r="E7" s="112"/>
      <c r="I7" s="8"/>
      <c r="L7" s="19"/>
    </row>
    <row r="8" spans="2:12" ht="18" customHeight="1" x14ac:dyDescent="0.2">
      <c r="B8" s="10" t="s">
        <v>73</v>
      </c>
      <c r="C8" s="111"/>
      <c r="D8" s="112" t="s">
        <v>34</v>
      </c>
      <c r="E8" s="112"/>
      <c r="I8" s="8"/>
    </row>
    <row r="9" spans="2:12" ht="18" customHeight="1" x14ac:dyDescent="0.2">
      <c r="B9" s="10" t="s">
        <v>145</v>
      </c>
      <c r="C9" s="111"/>
      <c r="D9" s="112"/>
      <c r="E9" s="112"/>
      <c r="I9" s="8"/>
    </row>
    <row r="10" spans="2:12" ht="17.25" customHeight="1" thickBot="1" x14ac:dyDescent="0.25">
      <c r="B10" s="49"/>
      <c r="C10" s="4"/>
      <c r="D10" s="50"/>
      <c r="E10" s="4"/>
      <c r="F10" s="4"/>
      <c r="G10" s="4"/>
      <c r="H10" s="4"/>
      <c r="I10" s="14"/>
    </row>
    <row r="11" spans="2:12" ht="13.5" thickTop="1" x14ac:dyDescent="0.2">
      <c r="B11" s="62" t="s">
        <v>47</v>
      </c>
      <c r="C11" s="63"/>
      <c r="D11" s="63"/>
      <c r="E11" s="119"/>
      <c r="F11" s="119"/>
      <c r="G11" s="119"/>
      <c r="H11" s="119"/>
      <c r="I11" s="120"/>
    </row>
    <row r="12" spans="2:12" ht="14.25" customHeight="1" x14ac:dyDescent="0.2">
      <c r="B12" s="47" t="s">
        <v>49</v>
      </c>
      <c r="C12" t="s">
        <v>36</v>
      </c>
      <c r="D12" s="68">
        <f>'Outdoor Usage'!E52+'Outdoor Usage'!E64</f>
        <v>0</v>
      </c>
      <c r="E12" t="s">
        <v>2</v>
      </c>
      <c r="F12" t="s">
        <v>100</v>
      </c>
      <c r="I12" s="8"/>
    </row>
    <row r="13" spans="2:12" x14ac:dyDescent="0.2">
      <c r="B13" s="9"/>
      <c r="C13" t="s">
        <v>44</v>
      </c>
      <c r="D13" s="68" t="e">
        <f>IF(D12="n/a","n/a",D12/('Outdoor Usage'!E14+'Outdoor Usage'!E27))</f>
        <v>#DIV/0!</v>
      </c>
      <c r="E13" t="s">
        <v>2</v>
      </c>
      <c r="I13" s="8"/>
    </row>
    <row r="14" spans="2:12" x14ac:dyDescent="0.2">
      <c r="B14" s="9"/>
      <c r="D14" s="68"/>
      <c r="I14" s="8"/>
    </row>
    <row r="15" spans="2:12" x14ac:dyDescent="0.2">
      <c r="B15" s="9" t="s">
        <v>50</v>
      </c>
      <c r="C15" t="s">
        <v>36</v>
      </c>
      <c r="D15" s="68">
        <f>'Indoor Usage'!I37</f>
        <v>0</v>
      </c>
      <c r="E15" t="s">
        <v>2</v>
      </c>
      <c r="F15" t="s">
        <v>51</v>
      </c>
      <c r="I15" s="8"/>
    </row>
    <row r="16" spans="2:12" x14ac:dyDescent="0.2">
      <c r="B16" s="9"/>
      <c r="C16" t="s">
        <v>35</v>
      </c>
      <c r="D16" s="68">
        <f>IF(D15="n/a","n/a",0.6)</f>
        <v>0.6</v>
      </c>
      <c r="E16" t="s">
        <v>2</v>
      </c>
      <c r="I16" s="8"/>
    </row>
    <row r="17" spans="1:12" ht="13.5" thickBot="1" x14ac:dyDescent="0.25">
      <c r="B17" s="13"/>
      <c r="C17" s="4"/>
      <c r="D17" s="4"/>
      <c r="E17" s="4"/>
      <c r="F17" s="4"/>
      <c r="G17" s="4"/>
      <c r="H17" s="4"/>
      <c r="I17" s="14"/>
    </row>
    <row r="18" spans="1:12" ht="13.5" thickTop="1" x14ac:dyDescent="0.2">
      <c r="B18" s="62" t="s">
        <v>46</v>
      </c>
      <c r="C18" s="63"/>
      <c r="D18" s="63"/>
      <c r="E18" s="63"/>
      <c r="F18" s="63"/>
      <c r="G18" s="63"/>
      <c r="H18" s="63"/>
      <c r="I18" s="64"/>
    </row>
    <row r="19" spans="1:12" x14ac:dyDescent="0.2">
      <c r="A19" t="s">
        <v>86</v>
      </c>
      <c r="B19" s="9"/>
      <c r="I19" s="8"/>
    </row>
    <row r="20" spans="1:12" ht="15.75" customHeight="1" x14ac:dyDescent="0.2">
      <c r="B20" s="9" t="s">
        <v>101</v>
      </c>
      <c r="D20" s="82">
        <f>(D15+D12)/0.6</f>
        <v>0</v>
      </c>
      <c r="E20" t="s">
        <v>72</v>
      </c>
      <c r="I20" s="8"/>
      <c r="L20" s="19"/>
    </row>
    <row r="21" spans="1:12" ht="13.5" thickBot="1" x14ac:dyDescent="0.25">
      <c r="B21" s="13"/>
      <c r="C21" s="4"/>
      <c r="D21" s="4"/>
      <c r="E21" s="4"/>
      <c r="F21" s="4"/>
      <c r="G21" s="4"/>
      <c r="H21" s="4"/>
      <c r="I21" s="14"/>
    </row>
    <row r="22" spans="1:12" ht="13.5" hidden="1" thickTop="1" x14ac:dyDescent="0.2">
      <c r="B22" s="62" t="s">
        <v>45</v>
      </c>
      <c r="C22" s="63"/>
      <c r="D22" s="63"/>
      <c r="E22" s="63"/>
      <c r="F22" s="63"/>
      <c r="G22" s="63"/>
      <c r="H22" s="63"/>
      <c r="I22" s="64"/>
    </row>
    <row r="23" spans="1:12" hidden="1" x14ac:dyDescent="0.2">
      <c r="B23" s="9"/>
      <c r="I23" s="8"/>
    </row>
    <row r="24" spans="1:12" hidden="1" x14ac:dyDescent="0.2">
      <c r="B24" s="32" t="s">
        <v>102</v>
      </c>
      <c r="C24" s="84" t="e">
        <f>IF(#REF!="1E","n/a",IF(#REF!="2E",C8*0.5,IF(#REF!="3E",D12,IF(#REF!="1W","n/a",IF(#REF!="2W","per LHWD","error")))))</f>
        <v>#REF!</v>
      </c>
      <c r="D24" s="30" t="s">
        <v>2</v>
      </c>
      <c r="F24" s="3"/>
      <c r="I24" s="8"/>
      <c r="L24" s="19"/>
    </row>
    <row r="25" spans="1:12" ht="6" hidden="1" customHeight="1" x14ac:dyDescent="0.2">
      <c r="B25" s="33"/>
      <c r="C25" s="16"/>
      <c r="D25" s="17"/>
      <c r="F25" s="3"/>
      <c r="I25" s="8"/>
    </row>
    <row r="26" spans="1:12" hidden="1" x14ac:dyDescent="0.2">
      <c r="B26" s="9"/>
      <c r="C26" s="3"/>
      <c r="E26" s="123" t="s">
        <v>39</v>
      </c>
      <c r="F26" s="123"/>
      <c r="G26" s="123"/>
      <c r="H26" s="123"/>
      <c r="I26" s="124"/>
    </row>
    <row r="27" spans="1:12" hidden="1" x14ac:dyDescent="0.2">
      <c r="B27" s="9"/>
      <c r="C27" s="16" t="s">
        <v>38</v>
      </c>
      <c r="D27" s="16" t="s">
        <v>74</v>
      </c>
      <c r="E27" s="121" t="s">
        <v>32</v>
      </c>
      <c r="F27" s="121"/>
      <c r="H27" s="121" t="s">
        <v>33</v>
      </c>
      <c r="I27" s="122"/>
    </row>
    <row r="28" spans="1:12" hidden="1" x14ac:dyDescent="0.2">
      <c r="B28" s="9"/>
      <c r="C28" s="16" t="s">
        <v>37</v>
      </c>
      <c r="D28" s="16" t="s">
        <v>75</v>
      </c>
      <c r="E28" s="3" t="s">
        <v>27</v>
      </c>
      <c r="F28" s="3" t="s">
        <v>30</v>
      </c>
      <c r="H28" s="3" t="s">
        <v>27</v>
      </c>
      <c r="I28" s="12" t="s">
        <v>30</v>
      </c>
    </row>
    <row r="29" spans="1:12" ht="13.5" hidden="1" x14ac:dyDescent="0.25">
      <c r="B29" s="34"/>
      <c r="C29" s="91" t="s">
        <v>0</v>
      </c>
      <c r="D29" s="16" t="s">
        <v>29</v>
      </c>
      <c r="E29" s="3" t="s">
        <v>29</v>
      </c>
      <c r="F29" s="3" t="s">
        <v>31</v>
      </c>
      <c r="H29" s="3" t="s">
        <v>29</v>
      </c>
      <c r="I29" s="12" t="s">
        <v>31</v>
      </c>
    </row>
    <row r="30" spans="1:12" hidden="1" x14ac:dyDescent="0.2">
      <c r="B30" s="35" t="s">
        <v>6</v>
      </c>
      <c r="C30" s="92" t="s">
        <v>26</v>
      </c>
      <c r="D30" s="16" t="s">
        <v>28</v>
      </c>
      <c r="E30" s="28" t="s">
        <v>85</v>
      </c>
      <c r="F30" s="28" t="s">
        <v>85</v>
      </c>
      <c r="G30" s="18"/>
      <c r="H30" s="28" t="s">
        <v>85</v>
      </c>
      <c r="I30" s="36" t="s">
        <v>85</v>
      </c>
    </row>
    <row r="31" spans="1:12" hidden="1" x14ac:dyDescent="0.2">
      <c r="B31" s="37"/>
      <c r="C31" s="20"/>
      <c r="D31" s="71" t="s">
        <v>87</v>
      </c>
      <c r="E31" s="71"/>
      <c r="F31" s="71"/>
      <c r="G31" s="71"/>
      <c r="H31" s="71"/>
      <c r="I31" s="72"/>
    </row>
    <row r="32" spans="1:12" hidden="1" x14ac:dyDescent="0.2">
      <c r="B32" s="38" t="s">
        <v>7</v>
      </c>
      <c r="C32" s="21"/>
      <c r="I32" s="8"/>
    </row>
    <row r="33" spans="2:9" hidden="1" x14ac:dyDescent="0.2">
      <c r="B33" s="39" t="s">
        <v>40</v>
      </c>
      <c r="C33" s="73"/>
      <c r="D33" s="81" t="s">
        <v>84</v>
      </c>
      <c r="E33" s="22"/>
      <c r="F33" s="22"/>
      <c r="G33" s="23"/>
      <c r="H33" s="22"/>
      <c r="I33" s="40"/>
    </row>
    <row r="34" spans="2:9" hidden="1" x14ac:dyDescent="0.2">
      <c r="B34" s="39" t="s">
        <v>8</v>
      </c>
      <c r="C34" s="74"/>
      <c r="D34" s="81" t="s">
        <v>83</v>
      </c>
      <c r="E34" s="22"/>
      <c r="F34" s="22"/>
      <c r="G34" s="23"/>
      <c r="H34" s="21"/>
      <c r="I34" s="41"/>
    </row>
    <row r="35" spans="2:9" hidden="1" x14ac:dyDescent="0.2">
      <c r="B35" s="38" t="s">
        <v>41</v>
      </c>
      <c r="C35" s="74"/>
      <c r="D35" s="81" t="s">
        <v>84</v>
      </c>
      <c r="E35" s="22"/>
      <c r="F35" s="22"/>
      <c r="G35" s="24"/>
      <c r="H35" s="22"/>
      <c r="I35" s="42"/>
    </row>
    <row r="36" spans="2:9" hidden="1" x14ac:dyDescent="0.2">
      <c r="B36" s="43" t="s">
        <v>9</v>
      </c>
      <c r="D36" s="81" t="s">
        <v>83</v>
      </c>
      <c r="E36" s="22"/>
      <c r="F36" s="22"/>
      <c r="G36" s="25"/>
      <c r="H36" s="26"/>
      <c r="I36" s="44"/>
    </row>
    <row r="37" spans="2:9" hidden="1" x14ac:dyDescent="0.2">
      <c r="B37" s="43" t="s">
        <v>10</v>
      </c>
      <c r="C37" s="75"/>
      <c r="D37" s="81" t="s">
        <v>83</v>
      </c>
      <c r="E37" s="22"/>
      <c r="F37" s="22"/>
      <c r="G37" s="25"/>
      <c r="H37" s="26"/>
      <c r="I37" s="44"/>
    </row>
    <row r="38" spans="2:9" hidden="1" x14ac:dyDescent="0.2">
      <c r="B38" s="43" t="s">
        <v>11</v>
      </c>
      <c r="C38" s="75"/>
      <c r="D38" s="81" t="s">
        <v>83</v>
      </c>
      <c r="E38" s="22"/>
      <c r="F38" s="22"/>
      <c r="G38" s="25"/>
      <c r="H38" s="26"/>
      <c r="I38" s="44"/>
    </row>
    <row r="39" spans="2:9" hidden="1" x14ac:dyDescent="0.2">
      <c r="B39" s="43" t="s">
        <v>12</v>
      </c>
      <c r="C39" s="75"/>
      <c r="D39" s="81" t="s">
        <v>83</v>
      </c>
      <c r="E39" s="22"/>
      <c r="F39" s="22"/>
      <c r="G39" s="25"/>
      <c r="H39" s="26"/>
      <c r="I39" s="44"/>
    </row>
    <row r="40" spans="2:9" hidden="1" x14ac:dyDescent="0.2">
      <c r="B40" s="43" t="s">
        <v>13</v>
      </c>
      <c r="C40" s="76"/>
      <c r="D40" s="81" t="s">
        <v>83</v>
      </c>
      <c r="E40" s="22"/>
      <c r="F40" s="22"/>
      <c r="G40" s="25"/>
      <c r="H40" s="26"/>
      <c r="I40" s="44"/>
    </row>
    <row r="41" spans="2:9" hidden="1" x14ac:dyDescent="0.2">
      <c r="B41" s="43" t="s">
        <v>14</v>
      </c>
      <c r="C41" s="77"/>
      <c r="D41" s="81" t="s">
        <v>83</v>
      </c>
      <c r="E41" s="22"/>
      <c r="F41" s="22"/>
      <c r="G41" s="25"/>
      <c r="H41" s="26"/>
      <c r="I41" s="44"/>
    </row>
    <row r="42" spans="2:9" hidden="1" x14ac:dyDescent="0.2">
      <c r="B42" s="43" t="s">
        <v>15</v>
      </c>
      <c r="C42" s="75"/>
      <c r="D42" s="81" t="s">
        <v>84</v>
      </c>
      <c r="E42" s="22"/>
      <c r="F42" s="22"/>
      <c r="G42" s="25"/>
      <c r="H42" s="27"/>
      <c r="I42" s="45"/>
    </row>
    <row r="43" spans="2:9" ht="15" hidden="1" x14ac:dyDescent="0.2">
      <c r="B43" s="43" t="s">
        <v>16</v>
      </c>
      <c r="C43" s="77"/>
      <c r="D43" s="81" t="s">
        <v>83</v>
      </c>
      <c r="E43" s="22"/>
      <c r="F43" s="22"/>
      <c r="G43" s="25"/>
      <c r="H43" s="26"/>
      <c r="I43" s="44"/>
    </row>
    <row r="44" spans="2:9" hidden="1" x14ac:dyDescent="0.2">
      <c r="B44" s="43" t="s">
        <v>17</v>
      </c>
      <c r="C44" s="75"/>
      <c r="D44" s="81" t="s">
        <v>84</v>
      </c>
      <c r="E44" s="22"/>
      <c r="F44" s="22"/>
      <c r="G44" s="25"/>
      <c r="H44" s="27"/>
      <c r="I44" s="45"/>
    </row>
    <row r="45" spans="2:9" ht="11.25" hidden="1" customHeight="1" x14ac:dyDescent="0.2">
      <c r="B45" s="43" t="s">
        <v>18</v>
      </c>
      <c r="C45" s="75"/>
      <c r="D45" s="81" t="s">
        <v>83</v>
      </c>
      <c r="E45" s="22"/>
      <c r="F45" s="22"/>
      <c r="G45" s="25"/>
      <c r="H45" s="27"/>
      <c r="I45" s="45"/>
    </row>
    <row r="46" spans="2:9" hidden="1" x14ac:dyDescent="0.2">
      <c r="B46" s="43" t="s">
        <v>19</v>
      </c>
      <c r="C46" s="75"/>
      <c r="D46" s="81" t="s">
        <v>83</v>
      </c>
      <c r="E46" s="22"/>
      <c r="F46" s="22"/>
      <c r="G46" s="25"/>
      <c r="H46" s="27"/>
      <c r="I46" s="45"/>
    </row>
    <row r="47" spans="2:9" hidden="1" x14ac:dyDescent="0.2">
      <c r="B47" s="43" t="s">
        <v>20</v>
      </c>
      <c r="C47" s="75"/>
      <c r="D47" s="81" t="s">
        <v>83</v>
      </c>
      <c r="E47" s="22"/>
      <c r="F47" s="22"/>
      <c r="G47" s="25"/>
      <c r="H47" s="27"/>
      <c r="I47" s="45"/>
    </row>
    <row r="48" spans="2:9" hidden="1" x14ac:dyDescent="0.2">
      <c r="B48" s="43" t="s">
        <v>21</v>
      </c>
      <c r="C48" s="75"/>
      <c r="D48" s="81" t="s">
        <v>84</v>
      </c>
      <c r="E48" s="22"/>
      <c r="F48" s="22"/>
      <c r="G48" s="25"/>
      <c r="H48" s="27"/>
      <c r="I48" s="45"/>
    </row>
    <row r="49" spans="2:9" hidden="1" x14ac:dyDescent="0.2">
      <c r="B49" s="43" t="s">
        <v>22</v>
      </c>
      <c r="C49" s="77"/>
      <c r="D49" s="81" t="s">
        <v>84</v>
      </c>
      <c r="E49" s="22"/>
      <c r="F49" s="22"/>
      <c r="G49" s="25"/>
      <c r="H49" s="27"/>
      <c r="I49" s="45"/>
    </row>
    <row r="50" spans="2:9" ht="15" hidden="1" customHeight="1" x14ac:dyDescent="0.2">
      <c r="B50" s="43" t="s">
        <v>23</v>
      </c>
      <c r="C50" s="77"/>
      <c r="D50" s="81" t="s">
        <v>84</v>
      </c>
      <c r="E50" s="22"/>
      <c r="F50" s="22"/>
      <c r="G50" s="25"/>
      <c r="H50" s="27"/>
      <c r="I50" s="45"/>
    </row>
    <row r="51" spans="2:9" hidden="1" x14ac:dyDescent="0.2">
      <c r="B51" s="43" t="s">
        <v>24</v>
      </c>
      <c r="C51" s="75"/>
      <c r="D51" s="81" t="s">
        <v>83</v>
      </c>
      <c r="E51" s="22"/>
      <c r="F51" s="22"/>
      <c r="G51" s="25"/>
      <c r="H51" s="27"/>
      <c r="I51" s="46"/>
    </row>
    <row r="52" spans="2:9" hidden="1" x14ac:dyDescent="0.2">
      <c r="B52" s="43" t="s">
        <v>25</v>
      </c>
      <c r="C52" s="75"/>
      <c r="D52" s="81" t="s">
        <v>83</v>
      </c>
      <c r="E52" s="22"/>
      <c r="F52" s="22"/>
      <c r="G52" s="25"/>
      <c r="H52" s="26"/>
      <c r="I52" s="44"/>
    </row>
    <row r="53" spans="2:9" ht="13.5" hidden="1" thickBot="1" x14ac:dyDescent="0.25">
      <c r="B53" s="13"/>
      <c r="C53" s="4"/>
      <c r="D53" s="4"/>
      <c r="E53" s="4"/>
      <c r="F53" s="4"/>
      <c r="G53" s="4"/>
      <c r="H53" s="4"/>
      <c r="I53" s="14"/>
    </row>
    <row r="54" spans="2:9" ht="9" hidden="1" customHeight="1" thickTop="1" x14ac:dyDescent="0.2">
      <c r="B54" s="15"/>
      <c r="C54" s="5"/>
      <c r="D54" s="5"/>
      <c r="E54" s="5"/>
      <c r="F54" s="5"/>
      <c r="G54" s="5"/>
      <c r="H54" s="5"/>
      <c r="I54" s="6"/>
    </row>
    <row r="55" spans="2:9" ht="15" hidden="1" customHeight="1" x14ac:dyDescent="0.2">
      <c r="B55" s="11" t="s">
        <v>42</v>
      </c>
      <c r="C55">
        <f>SUM(IF(D33="a",C33*E33,C33*H33)+IF(D34="a",C34*E34,C34*H34)+IF(D35="A",C35*E35,C35*H35)+IF(D36="A",C377*E36,C36*H36)+IF(D37="A",C37*E37,C37*H37)+IF(D38="A",C38*E38,C406*H38)+IF(D39="A",C39*E39,C39*H39)+IF(D40="A",C40*E40,C40*H40)+IF(D41="A",C41*E41,C41*H41)+IF(D42="A",C42*E42,C42*H42)+IF(D43="A",C43*E43,C43*H43)+IF(D44="A",C44*E44,C44*H44)+IF(D45="A",C45*E45,C45*H45)+IF(D46="A",C46*E46,C46*H46)+IF(D47="A",C47*E47,C47*H47)+IF(D48="A",C48*E48,C48*H48)+IF(D49="A",C49*E49,C49*H49)+IF(D50="A",C50*E50,C50*H50)+IF(D51="A",C51*E51,C51*H51)+IF(D52="A",C52*E52,C52*H52))</f>
        <v>0</v>
      </c>
      <c r="D55" s="30" t="s">
        <v>2</v>
      </c>
      <c r="E55" t="e">
        <f>IF(C55&lt;C24,"NOT ADEQUATE DEDICATION"," ")</f>
        <v>#REF!</v>
      </c>
      <c r="I55" s="8"/>
    </row>
    <row r="56" spans="2:9" ht="15" hidden="1" customHeight="1" x14ac:dyDescent="0.2">
      <c r="B56" s="7" t="s">
        <v>43</v>
      </c>
      <c r="C56">
        <f>SUM(IF(D34="A",C34*F34,C34*I34)+IF(D35="A",C35*F35,C35*I35)+IF(D36="A",C36*F36,C36*I36)+IF(D37="A",C37*F37,C37*I37)+IF(D38="A",C38*F38,C38*I38)+IF(D39="A",C39*F39,C39*I39)+IF(D40="A",C40*F40,C40*I40)+IF(D41="A",C41*F41,C41*I41)+IF(D42="A",C42*F42,C42*I42)+IF(D43="A",C43*F43,C43*I43)+IF(D44="A",C44*F44,C44*I44)+IF(D45="A",C45*F45,C45*I45)+IF(D46="A",C46*F46,C46*I46)+IF(D47="A",C47*F47,C47*I47)+IF(D48="A",C48*F48,C48*I48)+IF(D49="A",C49*F49,C49*I49)+IF(D50="A",C50*F50,C50*I50)+IF(D51="A",C51*F51,C51*I51)+IF(D52="A",C52*F52,C52*I52)+IF(D33="A",C33*F33,C33*I33))</f>
        <v>0</v>
      </c>
      <c r="D56" s="30" t="s">
        <v>2</v>
      </c>
      <c r="I56" s="8"/>
    </row>
    <row r="57" spans="2:9" ht="6.75" hidden="1" customHeight="1" x14ac:dyDescent="0.2">
      <c r="B57" s="11"/>
      <c r="D57" s="30"/>
      <c r="I57" s="8"/>
    </row>
    <row r="58" spans="2:9" ht="8.25" hidden="1" customHeight="1" thickBot="1" x14ac:dyDescent="0.25">
      <c r="B58" s="13"/>
      <c r="C58" s="4"/>
      <c r="D58" s="4"/>
      <c r="E58" s="4"/>
      <c r="F58" s="4"/>
      <c r="G58" s="4"/>
      <c r="H58" s="4"/>
      <c r="I58" s="14"/>
    </row>
    <row r="59" spans="2:9" ht="8.25" customHeight="1" thickTop="1" x14ac:dyDescent="0.2">
      <c r="C59" s="117"/>
      <c r="D59" s="117"/>
      <c r="E59" s="117"/>
      <c r="F59" s="117"/>
      <c r="G59" s="117"/>
      <c r="H59" s="117"/>
      <c r="I59" s="117"/>
    </row>
    <row r="60" spans="2:9" x14ac:dyDescent="0.2">
      <c r="B60" s="31" t="s">
        <v>1</v>
      </c>
      <c r="C60" s="18"/>
      <c r="D60" s="18"/>
      <c r="E60" s="18"/>
      <c r="F60" s="18"/>
      <c r="G60" s="18"/>
      <c r="H60" s="18"/>
      <c r="I60" s="18"/>
    </row>
    <row r="61" spans="2:9" x14ac:dyDescent="0.2">
      <c r="B61" s="117" t="s">
        <v>48</v>
      </c>
      <c r="C61" s="118"/>
      <c r="D61" s="118"/>
      <c r="E61" s="118"/>
      <c r="F61" s="118"/>
      <c r="G61" s="118"/>
      <c r="H61" s="118"/>
      <c r="I61" s="118"/>
    </row>
    <row r="62" spans="2:9" x14ac:dyDescent="0.2">
      <c r="B62" s="118"/>
      <c r="C62" s="118"/>
      <c r="D62" s="118"/>
      <c r="E62" s="118"/>
      <c r="F62" s="118"/>
      <c r="G62" s="118"/>
      <c r="H62" s="118"/>
      <c r="I62" s="118"/>
    </row>
    <row r="63" spans="2:9" ht="11.25" customHeight="1" x14ac:dyDescent="0.2">
      <c r="B63" s="18" t="s">
        <v>99</v>
      </c>
      <c r="C63" s="18"/>
      <c r="D63" s="18"/>
      <c r="E63" s="90"/>
      <c r="F63" s="79"/>
      <c r="G63" s="18"/>
      <c r="H63" s="18"/>
      <c r="I63" s="18"/>
    </row>
    <row r="64" spans="2:9" x14ac:dyDescent="0.2">
      <c r="B64" s="18" t="s">
        <v>88</v>
      </c>
    </row>
    <row r="65" spans="2:4" x14ac:dyDescent="0.2">
      <c r="B65" s="18" t="s">
        <v>89</v>
      </c>
    </row>
    <row r="66" spans="2:4" x14ac:dyDescent="0.2">
      <c r="D66" s="78"/>
    </row>
    <row r="255" spans="3:6" x14ac:dyDescent="0.2">
      <c r="C255" t="s">
        <v>76</v>
      </c>
      <c r="D255" t="s">
        <v>78</v>
      </c>
      <c r="E255" t="s">
        <v>81</v>
      </c>
      <c r="F255" t="s">
        <v>83</v>
      </c>
    </row>
    <row r="256" spans="3:6" x14ac:dyDescent="0.2">
      <c r="C256" t="s">
        <v>77</v>
      </c>
      <c r="D256" t="s">
        <v>79</v>
      </c>
      <c r="E256" t="s">
        <v>82</v>
      </c>
      <c r="F256" t="s">
        <v>84</v>
      </c>
    </row>
    <row r="257" spans="4:4" x14ac:dyDescent="0.2">
      <c r="D257" t="s">
        <v>80</v>
      </c>
    </row>
  </sheetData>
  <sheetProtection algorithmName="SHA-512" hashValue="rT8dW2HSFTyQbqUQij4cxq8WpeR+90evP4BLMJ/DRcuDvEfpEwsoNrmtihND889F7izXSOyQejzDAM1oYW8Mlw==" saltValue="qUaApBrwdqY1O2Pg4YRL0g==" spinCount="100000" sheet="1"/>
  <mergeCells count="10">
    <mergeCell ref="B1:I1"/>
    <mergeCell ref="B61:I62"/>
    <mergeCell ref="C59:I59"/>
    <mergeCell ref="E11:I11"/>
    <mergeCell ref="H27:I27"/>
    <mergeCell ref="B2:I2"/>
    <mergeCell ref="B3:I3"/>
    <mergeCell ref="E27:F27"/>
    <mergeCell ref="E26:I26"/>
    <mergeCell ref="C6:E6"/>
  </mergeCells>
  <phoneticPr fontId="0" type="noConversion"/>
  <dataValidations count="3">
    <dataValidation type="list" allowBlank="1" showInputMessage="1" showErrorMessage="1" sqref="D34:D52" xr:uid="{6D7F163A-81C3-49BC-875B-5CA293AC8765}">
      <formula1>$F$255:$F$256</formula1>
    </dataValidation>
    <dataValidation type="list" showErrorMessage="1" error="Must Select A or B" promptTitle="SELECT" prompt="SELECT" sqref="D33" xr:uid="{CC3FABDE-B868-4186-828A-3C3796162617}">
      <formula1>$F$255:$F$256</formula1>
    </dataValidation>
    <dataValidation type="list" allowBlank="1" showInputMessage="1" showErrorMessage="1" sqref="C7" xr:uid="{42BA81E2-BDD2-4FD0-A278-66A2F0130D2F}">
      <formula1>$C$255:$C$256</formula1>
    </dataValidation>
  </dataValidations>
  <printOptions horizontalCentered="1"/>
  <pageMargins left="0.75" right="0.75" top="1" bottom="1" header="0.5" footer="0.5"/>
  <pageSetup scale="72" orientation="portrait" r:id="rId1"/>
  <headerFooter alignWithMargins="0">
    <oddFooter>&amp;L&amp;8Town of Frederick-Raw Water&amp;C&amp;8&amp;F&amp;A&amp;R&amp;8&amp;D&amp;T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5221-A6CE-45ED-9F9F-7B875427D5F4}">
  <dimension ref="B1:M71"/>
  <sheetViews>
    <sheetView topLeftCell="A25" workbookViewId="0">
      <selection activeCell="I68" sqref="I68"/>
    </sheetView>
  </sheetViews>
  <sheetFormatPr defaultRowHeight="12.75" x14ac:dyDescent="0.2"/>
  <cols>
    <col min="3" max="3" width="29.5703125" customWidth="1"/>
    <col min="4" max="4" width="10.140625" customWidth="1"/>
    <col min="5" max="5" width="13.7109375" style="3" customWidth="1"/>
    <col min="8" max="8" width="16.140625" customWidth="1"/>
    <col min="12" max="12" width="14.5703125" bestFit="1" customWidth="1"/>
    <col min="13" max="13" width="12" bestFit="1" customWidth="1"/>
  </cols>
  <sheetData>
    <row r="1" spans="2:13" ht="13.5" thickBot="1" x14ac:dyDescent="0.25"/>
    <row r="2" spans="2:13" ht="22.5" customHeight="1" thickTop="1" x14ac:dyDescent="0.2">
      <c r="B2" s="126" t="s">
        <v>59</v>
      </c>
      <c r="C2" s="127"/>
      <c r="D2" s="127"/>
      <c r="E2" s="127"/>
      <c r="F2" s="127"/>
      <c r="G2" s="127"/>
      <c r="H2" s="128"/>
    </row>
    <row r="3" spans="2:13" x14ac:dyDescent="0.2">
      <c r="B3" s="9"/>
      <c r="H3" s="8"/>
    </row>
    <row r="4" spans="2:13" x14ac:dyDescent="0.2">
      <c r="B4" s="87" t="s">
        <v>90</v>
      </c>
      <c r="C4" s="29"/>
      <c r="D4" s="29"/>
      <c r="E4" s="55"/>
      <c r="F4" s="29"/>
      <c r="G4" s="29"/>
      <c r="H4" s="56"/>
    </row>
    <row r="5" spans="2:13" x14ac:dyDescent="0.2">
      <c r="B5" s="88" t="s">
        <v>95</v>
      </c>
      <c r="H5" s="8"/>
    </row>
    <row r="6" spans="2:13" x14ac:dyDescent="0.2">
      <c r="B6" s="9" t="s">
        <v>60</v>
      </c>
      <c r="E6" s="104"/>
      <c r="F6" t="s">
        <v>52</v>
      </c>
      <c r="H6" s="8"/>
      <c r="L6" s="96"/>
      <c r="M6" s="94"/>
    </row>
    <row r="7" spans="2:13" x14ac:dyDescent="0.2">
      <c r="B7" s="9"/>
      <c r="E7" s="107"/>
      <c r="H7" s="8"/>
    </row>
    <row r="8" spans="2:13" x14ac:dyDescent="0.2">
      <c r="B8" s="9" t="s">
        <v>135</v>
      </c>
      <c r="E8" s="107"/>
      <c r="H8" s="8"/>
    </row>
    <row r="9" spans="2:13" x14ac:dyDescent="0.2">
      <c r="B9" s="9"/>
      <c r="C9" t="s">
        <v>136</v>
      </c>
      <c r="E9" s="104"/>
      <c r="F9" t="s">
        <v>52</v>
      </c>
      <c r="H9" s="8"/>
    </row>
    <row r="10" spans="2:13" x14ac:dyDescent="0.2">
      <c r="B10" s="9"/>
      <c r="C10" t="s">
        <v>139</v>
      </c>
      <c r="E10" s="105"/>
      <c r="F10" t="s">
        <v>52</v>
      </c>
      <c r="H10" s="8"/>
    </row>
    <row r="11" spans="2:13" x14ac:dyDescent="0.2">
      <c r="B11" s="9"/>
      <c r="C11" t="s">
        <v>138</v>
      </c>
      <c r="E11" s="105"/>
      <c r="F11" t="s">
        <v>52</v>
      </c>
      <c r="H11" s="8"/>
    </row>
    <row r="12" spans="2:13" ht="6" customHeight="1" x14ac:dyDescent="0.2">
      <c r="B12" s="9"/>
      <c r="E12" s="107"/>
      <c r="H12" s="8"/>
    </row>
    <row r="13" spans="2:13" x14ac:dyDescent="0.2">
      <c r="B13" s="9" t="s">
        <v>94</v>
      </c>
      <c r="E13" s="107"/>
      <c r="H13" s="8"/>
    </row>
    <row r="14" spans="2:13" x14ac:dyDescent="0.2">
      <c r="B14" s="9"/>
      <c r="C14" t="s">
        <v>53</v>
      </c>
      <c r="E14" s="104"/>
      <c r="H14" s="51"/>
    </row>
    <row r="15" spans="2:13" ht="6" customHeight="1" x14ac:dyDescent="0.2">
      <c r="B15" s="9"/>
      <c r="H15" s="51"/>
    </row>
    <row r="16" spans="2:13" x14ac:dyDescent="0.2">
      <c r="B16" s="9"/>
      <c r="C16" s="52" t="s">
        <v>97</v>
      </c>
      <c r="E16" s="89">
        <f>E14*(E9*E$67+E10*E$68+E11*E$69)/43560</f>
        <v>0</v>
      </c>
      <c r="F16" s="52" t="s">
        <v>54</v>
      </c>
      <c r="G16" s="52"/>
      <c r="H16" s="51"/>
    </row>
    <row r="17" spans="2:8" ht="6" customHeight="1" x14ac:dyDescent="0.2">
      <c r="B17" s="9"/>
      <c r="C17" s="52"/>
      <c r="E17" s="68"/>
      <c r="F17" s="52"/>
      <c r="G17" s="52"/>
      <c r="H17" s="51"/>
    </row>
    <row r="18" spans="2:8" x14ac:dyDescent="0.2">
      <c r="B18" s="88" t="s">
        <v>96</v>
      </c>
      <c r="C18" s="52"/>
      <c r="E18" s="68"/>
      <c r="F18" s="52"/>
      <c r="G18" s="52"/>
      <c r="H18" s="51"/>
    </row>
    <row r="19" spans="2:8" x14ac:dyDescent="0.2">
      <c r="B19" s="9" t="s">
        <v>60</v>
      </c>
      <c r="E19" s="104"/>
      <c r="F19" t="s">
        <v>52</v>
      </c>
      <c r="H19" s="8"/>
    </row>
    <row r="20" spans="2:8" ht="7.5" customHeight="1" x14ac:dyDescent="0.2">
      <c r="B20" s="9"/>
      <c r="E20" s="107"/>
      <c r="H20" s="8"/>
    </row>
    <row r="21" spans="2:8" x14ac:dyDescent="0.2">
      <c r="B21" s="9" t="s">
        <v>135</v>
      </c>
      <c r="E21" s="107"/>
      <c r="H21" s="8"/>
    </row>
    <row r="22" spans="2:8" x14ac:dyDescent="0.2">
      <c r="B22" s="9"/>
      <c r="C22" t="s">
        <v>136</v>
      </c>
      <c r="E22" s="104"/>
      <c r="F22" t="s">
        <v>52</v>
      </c>
      <c r="H22" s="8"/>
    </row>
    <row r="23" spans="2:8" x14ac:dyDescent="0.2">
      <c r="B23" s="9"/>
      <c r="C23" t="s">
        <v>139</v>
      </c>
      <c r="E23" s="105"/>
      <c r="F23" t="s">
        <v>52</v>
      </c>
      <c r="H23" s="8"/>
    </row>
    <row r="24" spans="2:8" x14ac:dyDescent="0.2">
      <c r="B24" s="9"/>
      <c r="C24" t="s">
        <v>138</v>
      </c>
      <c r="E24" s="105"/>
      <c r="F24" t="s">
        <v>52</v>
      </c>
      <c r="H24" s="8"/>
    </row>
    <row r="25" spans="2:8" ht="6" customHeight="1" x14ac:dyDescent="0.2">
      <c r="B25" s="9"/>
      <c r="E25" s="107"/>
      <c r="H25" s="8"/>
    </row>
    <row r="26" spans="2:8" x14ac:dyDescent="0.2">
      <c r="B26" s="9" t="s">
        <v>94</v>
      </c>
      <c r="E26" s="107"/>
      <c r="H26" s="8"/>
    </row>
    <row r="27" spans="2:8" x14ac:dyDescent="0.2">
      <c r="B27" s="9"/>
      <c r="C27" t="s">
        <v>53</v>
      </c>
      <c r="E27" s="104"/>
      <c r="H27" s="51"/>
    </row>
    <row r="28" spans="2:8" ht="7.5" customHeight="1" x14ac:dyDescent="0.2">
      <c r="B28" s="9"/>
      <c r="H28" s="51"/>
    </row>
    <row r="29" spans="2:8" x14ac:dyDescent="0.2">
      <c r="B29" s="9"/>
      <c r="C29" s="52" t="s">
        <v>98</v>
      </c>
      <c r="E29" s="89">
        <f>E27*(E22*E$67+E23*E$68+E24*E$69)/43560</f>
        <v>0</v>
      </c>
      <c r="F29" s="52" t="s">
        <v>54</v>
      </c>
      <c r="G29" s="52"/>
      <c r="H29" s="51"/>
    </row>
    <row r="30" spans="2:8" ht="6" customHeight="1" x14ac:dyDescent="0.2">
      <c r="B30" s="9"/>
      <c r="C30" s="52"/>
      <c r="E30" s="68"/>
      <c r="F30" s="52"/>
      <c r="G30" s="52"/>
      <c r="H30" s="51"/>
    </row>
    <row r="31" spans="2:8" x14ac:dyDescent="0.2">
      <c r="B31" s="88" t="s">
        <v>140</v>
      </c>
      <c r="C31" s="52"/>
      <c r="E31" s="68"/>
      <c r="F31" s="52"/>
      <c r="G31" s="52"/>
      <c r="H31" s="51"/>
    </row>
    <row r="32" spans="2:8" x14ac:dyDescent="0.2">
      <c r="B32" s="9" t="s">
        <v>60</v>
      </c>
      <c r="E32" s="104"/>
      <c r="F32" t="s">
        <v>52</v>
      </c>
      <c r="H32" s="8"/>
    </row>
    <row r="33" spans="2:8" ht="7.5" customHeight="1" x14ac:dyDescent="0.2">
      <c r="B33" s="9"/>
      <c r="E33" s="107"/>
      <c r="H33" s="8"/>
    </row>
    <row r="34" spans="2:8" x14ac:dyDescent="0.2">
      <c r="B34" s="9" t="s">
        <v>135</v>
      </c>
      <c r="E34" s="107"/>
      <c r="H34" s="8"/>
    </row>
    <row r="35" spans="2:8" x14ac:dyDescent="0.2">
      <c r="B35" s="9"/>
      <c r="C35" t="s">
        <v>136</v>
      </c>
      <c r="E35" s="104"/>
      <c r="F35" t="s">
        <v>52</v>
      </c>
      <c r="H35" s="8"/>
    </row>
    <row r="36" spans="2:8" x14ac:dyDescent="0.2">
      <c r="B36" s="9"/>
      <c r="C36" t="s">
        <v>139</v>
      </c>
      <c r="E36" s="105"/>
      <c r="F36" t="s">
        <v>52</v>
      </c>
      <c r="H36" s="8"/>
    </row>
    <row r="37" spans="2:8" x14ac:dyDescent="0.2">
      <c r="B37" s="9"/>
      <c r="C37" t="s">
        <v>138</v>
      </c>
      <c r="E37" s="105"/>
      <c r="F37" t="s">
        <v>52</v>
      </c>
      <c r="H37" s="8"/>
    </row>
    <row r="38" spans="2:8" ht="6" customHeight="1" x14ac:dyDescent="0.2">
      <c r="B38" s="9"/>
      <c r="E38" s="107"/>
      <c r="H38" s="8"/>
    </row>
    <row r="39" spans="2:8" x14ac:dyDescent="0.2">
      <c r="B39" s="9" t="s">
        <v>94</v>
      </c>
      <c r="E39" s="107"/>
      <c r="H39" s="8"/>
    </row>
    <row r="40" spans="2:8" x14ac:dyDescent="0.2">
      <c r="B40" s="9"/>
      <c r="C40" t="s">
        <v>53</v>
      </c>
      <c r="E40" s="104"/>
      <c r="H40" s="51"/>
    </row>
    <row r="41" spans="2:8" ht="7.5" customHeight="1" x14ac:dyDescent="0.2">
      <c r="B41" s="9"/>
      <c r="H41" s="51"/>
    </row>
    <row r="42" spans="2:8" x14ac:dyDescent="0.2">
      <c r="B42" s="9"/>
      <c r="C42" s="52" t="s">
        <v>98</v>
      </c>
      <c r="E42" s="89">
        <f>E40*(E35*E$67+E36*E$68+E37*E$69)/43560</f>
        <v>0</v>
      </c>
      <c r="F42" s="52" t="s">
        <v>54</v>
      </c>
      <c r="G42" s="52"/>
      <c r="H42" s="51"/>
    </row>
    <row r="43" spans="2:8" ht="8.25" customHeight="1" x14ac:dyDescent="0.2">
      <c r="B43" s="9"/>
      <c r="H43" s="51"/>
    </row>
    <row r="44" spans="2:8" x14ac:dyDescent="0.2">
      <c r="B44" s="88" t="s">
        <v>141</v>
      </c>
      <c r="H44" s="51"/>
    </row>
    <row r="45" spans="2:8" ht="7.5" customHeight="1" x14ac:dyDescent="0.2">
      <c r="B45" s="9"/>
      <c r="H45" s="51"/>
    </row>
    <row r="46" spans="2:8" x14ac:dyDescent="0.2">
      <c r="B46" s="9"/>
      <c r="C46" t="s">
        <v>136</v>
      </c>
      <c r="E46" s="108"/>
      <c r="F46" t="s">
        <v>52</v>
      </c>
      <c r="H46" s="51"/>
    </row>
    <row r="47" spans="2:8" x14ac:dyDescent="0.2">
      <c r="B47" s="9"/>
      <c r="C47" t="s">
        <v>137</v>
      </c>
      <c r="E47" s="109"/>
      <c r="F47" t="s">
        <v>52</v>
      </c>
      <c r="H47" s="51"/>
    </row>
    <row r="48" spans="2:8" x14ac:dyDescent="0.2">
      <c r="B48" s="9"/>
      <c r="C48" t="s">
        <v>138</v>
      </c>
      <c r="E48" s="109"/>
      <c r="F48" t="s">
        <v>52</v>
      </c>
      <c r="H48" s="51"/>
    </row>
    <row r="49" spans="2:8" ht="6.75" customHeight="1" x14ac:dyDescent="0.2">
      <c r="B49" s="9"/>
      <c r="H49" s="51"/>
    </row>
    <row r="50" spans="2:8" x14ac:dyDescent="0.2">
      <c r="B50" s="9"/>
      <c r="C50" s="52" t="s">
        <v>142</v>
      </c>
      <c r="E50" s="102">
        <f>(E46*E$67+E47*E$68+E48*E$69)/43560</f>
        <v>0</v>
      </c>
      <c r="F50" s="52" t="s">
        <v>54</v>
      </c>
      <c r="G50" s="52"/>
      <c r="H50" s="51"/>
    </row>
    <row r="51" spans="2:8" ht="6.75" customHeight="1" thickBot="1" x14ac:dyDescent="0.25">
      <c r="B51" s="13"/>
      <c r="C51" s="4"/>
      <c r="D51" s="4"/>
      <c r="E51" s="53"/>
      <c r="F51" s="4"/>
      <c r="G51" s="4"/>
      <c r="H51" s="54"/>
    </row>
    <row r="52" spans="2:8" ht="19.5" customHeight="1" thickTop="1" thickBot="1" x14ac:dyDescent="0.25">
      <c r="B52" s="58"/>
      <c r="C52" s="59" t="s">
        <v>92</v>
      </c>
      <c r="D52" s="59"/>
      <c r="E52" s="83">
        <f>E50+E42+E29+E16</f>
        <v>0</v>
      </c>
      <c r="F52" s="59" t="s">
        <v>54</v>
      </c>
      <c r="G52" s="103">
        <f>E52/0.6</f>
        <v>0</v>
      </c>
      <c r="H52" s="61" t="s">
        <v>143</v>
      </c>
    </row>
    <row r="53" spans="2:8" ht="13.5" thickTop="1" x14ac:dyDescent="0.2">
      <c r="B53" s="9"/>
      <c r="H53" s="51"/>
    </row>
    <row r="54" spans="2:8" x14ac:dyDescent="0.2">
      <c r="B54" s="87" t="s">
        <v>91</v>
      </c>
      <c r="C54" s="29"/>
      <c r="D54" s="29"/>
      <c r="E54" s="55"/>
      <c r="F54" s="29"/>
      <c r="G54" s="29"/>
      <c r="H54" s="57"/>
    </row>
    <row r="55" spans="2:8" ht="8.25" customHeight="1" x14ac:dyDescent="0.2">
      <c r="B55" s="9"/>
      <c r="H55" s="51"/>
    </row>
    <row r="56" spans="2:8" x14ac:dyDescent="0.2">
      <c r="B56" s="9"/>
      <c r="D56" s="3"/>
      <c r="E56"/>
      <c r="F56" s="3"/>
      <c r="G56" s="3"/>
      <c r="H56" s="8"/>
    </row>
    <row r="57" spans="2:8" x14ac:dyDescent="0.2">
      <c r="B57" s="9" t="s">
        <v>135</v>
      </c>
      <c r="D57" s="3"/>
      <c r="E57"/>
      <c r="F57" s="3"/>
      <c r="G57" s="3"/>
      <c r="H57" s="8"/>
    </row>
    <row r="58" spans="2:8" x14ac:dyDescent="0.2">
      <c r="B58" s="9"/>
      <c r="C58" t="s">
        <v>136</v>
      </c>
      <c r="E58" s="113"/>
      <c r="F58" t="s">
        <v>52</v>
      </c>
      <c r="H58" s="8"/>
    </row>
    <row r="59" spans="2:8" x14ac:dyDescent="0.2">
      <c r="B59" s="9"/>
      <c r="C59" t="s">
        <v>139</v>
      </c>
      <c r="E59" s="113"/>
      <c r="F59" t="s">
        <v>52</v>
      </c>
      <c r="H59" s="8"/>
    </row>
    <row r="60" spans="2:8" x14ac:dyDescent="0.2">
      <c r="B60" s="9"/>
      <c r="C60" t="s">
        <v>138</v>
      </c>
      <c r="E60" s="104"/>
      <c r="F60" t="s">
        <v>52</v>
      </c>
      <c r="H60" s="8"/>
    </row>
    <row r="61" spans="2:8" ht="6" customHeight="1" x14ac:dyDescent="0.2">
      <c r="B61" s="9"/>
      <c r="D61" s="3"/>
      <c r="E61"/>
      <c r="H61" s="8"/>
    </row>
    <row r="62" spans="2:8" x14ac:dyDescent="0.2">
      <c r="B62" s="9"/>
      <c r="D62" t="s">
        <v>55</v>
      </c>
      <c r="E62" s="114">
        <f>(E58*E67+E59*E68+E60*E69)/43560</f>
        <v>0</v>
      </c>
      <c r="F62" t="s">
        <v>54</v>
      </c>
      <c r="H62" s="8"/>
    </row>
    <row r="63" spans="2:8" ht="5.25" customHeight="1" thickBot="1" x14ac:dyDescent="0.25">
      <c r="B63" s="13"/>
      <c r="C63" s="4"/>
      <c r="D63" s="4"/>
      <c r="E63" s="53"/>
      <c r="F63" s="53"/>
      <c r="G63" s="53"/>
      <c r="H63" s="54"/>
    </row>
    <row r="64" spans="2:8" ht="14.25" thickTop="1" thickBot="1" x14ac:dyDescent="0.25">
      <c r="B64" s="58"/>
      <c r="C64" s="59" t="s">
        <v>93</v>
      </c>
      <c r="D64" s="59"/>
      <c r="E64" s="83">
        <f>E62</f>
        <v>0</v>
      </c>
      <c r="F64" s="83" t="s">
        <v>54</v>
      </c>
      <c r="G64" s="83">
        <f>E64/0.6</f>
        <v>0</v>
      </c>
      <c r="H64" s="61" t="s">
        <v>143</v>
      </c>
    </row>
    <row r="65" spans="2:7" ht="9.75" customHeight="1" thickTop="1" x14ac:dyDescent="0.2"/>
    <row r="66" spans="2:7" x14ac:dyDescent="0.2">
      <c r="B66" s="79" t="s">
        <v>56</v>
      </c>
      <c r="C66" s="79"/>
      <c r="D66" s="79"/>
      <c r="E66" s="80"/>
      <c r="F66" s="79"/>
      <c r="G66" s="79"/>
    </row>
    <row r="67" spans="2:7" x14ac:dyDescent="0.2">
      <c r="B67" s="79" t="s">
        <v>58</v>
      </c>
      <c r="C67" s="79"/>
      <c r="D67" t="s">
        <v>136</v>
      </c>
      <c r="E67" s="86">
        <v>0.8</v>
      </c>
      <c r="F67" s="79" t="s">
        <v>57</v>
      </c>
      <c r="G67" s="79"/>
    </row>
    <row r="68" spans="2:7" x14ac:dyDescent="0.2">
      <c r="D68" t="s">
        <v>139</v>
      </c>
      <c r="E68" s="86">
        <v>1.6</v>
      </c>
      <c r="F68" s="79" t="s">
        <v>57</v>
      </c>
      <c r="G68" s="79"/>
    </row>
    <row r="69" spans="2:7" x14ac:dyDescent="0.2">
      <c r="D69" t="s">
        <v>138</v>
      </c>
      <c r="E69" s="86">
        <v>2.5</v>
      </c>
      <c r="F69" s="79" t="s">
        <v>57</v>
      </c>
      <c r="G69" s="79"/>
    </row>
    <row r="71" spans="2:7" x14ac:dyDescent="0.2">
      <c r="B71" t="s">
        <v>146</v>
      </c>
    </row>
  </sheetData>
  <sheetProtection algorithmName="SHA-512" hashValue="KaYosxCKDImmzJiKAg9QNqtkhadSNkXZVB9iLG3Ih9pqAxKo5pHwTxBk75gRyExxwtPgTtcZB8YN5gMHL/vlsw==" saltValue="bRr0CVaFczlIZWZLjsJ/8Q==" spinCount="100000" sheet="1"/>
  <mergeCells count="1">
    <mergeCell ref="B2:H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D4E7-E766-47F9-AA18-DC2B37089628}">
  <dimension ref="B1:Q46"/>
  <sheetViews>
    <sheetView topLeftCell="A2" workbookViewId="0">
      <selection activeCell="E8" sqref="E8"/>
    </sheetView>
  </sheetViews>
  <sheetFormatPr defaultRowHeight="12.75" x14ac:dyDescent="0.2"/>
  <cols>
    <col min="3" max="3" width="9.42578125" customWidth="1"/>
    <col min="4" max="4" width="25.140625" customWidth="1"/>
    <col min="5" max="5" width="11.7109375" style="3" customWidth="1"/>
    <col min="6" max="6" width="6" customWidth="1"/>
    <col min="7" max="7" width="11.85546875" customWidth="1"/>
    <col min="8" max="8" width="11" customWidth="1"/>
    <col min="9" max="9" width="17.5703125" bestFit="1" customWidth="1"/>
    <col min="10" max="10" width="18.42578125" customWidth="1"/>
    <col min="15" max="15" width="22.7109375" bestFit="1" customWidth="1"/>
    <col min="16" max="16" width="20.85546875" bestFit="1" customWidth="1"/>
    <col min="17" max="17" width="21.85546875" bestFit="1" customWidth="1"/>
  </cols>
  <sheetData>
    <row r="1" spans="2:17" ht="13.5" thickBot="1" x14ac:dyDescent="0.25"/>
    <row r="2" spans="2:17" ht="22.5" customHeight="1" thickTop="1" x14ac:dyDescent="0.2">
      <c r="B2" s="126" t="s">
        <v>61</v>
      </c>
      <c r="C2" s="127"/>
      <c r="D2" s="127"/>
      <c r="E2" s="127"/>
      <c r="F2" s="127"/>
      <c r="G2" s="127"/>
      <c r="H2" s="127"/>
      <c r="I2" s="127"/>
      <c r="J2" s="128"/>
    </row>
    <row r="3" spans="2:17" ht="14.25" customHeight="1" x14ac:dyDescent="0.2">
      <c r="B3" s="69"/>
      <c r="C3" s="16"/>
      <c r="D3" s="16"/>
      <c r="E3" s="16"/>
      <c r="F3" s="16"/>
      <c r="G3" s="16"/>
      <c r="H3" s="16"/>
      <c r="I3" s="16"/>
      <c r="J3" s="70"/>
    </row>
    <row r="4" spans="2:17" x14ac:dyDescent="0.2">
      <c r="B4" s="9"/>
      <c r="G4" s="129" t="s">
        <v>27</v>
      </c>
      <c r="H4" s="129"/>
      <c r="I4" s="3" t="s">
        <v>67</v>
      </c>
      <c r="J4" s="12" t="s">
        <v>67</v>
      </c>
    </row>
    <row r="5" spans="2:17" x14ac:dyDescent="0.2">
      <c r="B5" s="9"/>
      <c r="E5" s="2" t="s">
        <v>64</v>
      </c>
      <c r="F5" s="1"/>
      <c r="G5" s="123" t="s">
        <v>65</v>
      </c>
      <c r="H5" s="123"/>
      <c r="I5" s="2" t="s">
        <v>68</v>
      </c>
      <c r="J5" s="99" t="s">
        <v>103</v>
      </c>
    </row>
    <row r="6" spans="2:17" x14ac:dyDescent="0.2">
      <c r="B6" s="9" t="s">
        <v>108</v>
      </c>
      <c r="I6" s="3"/>
      <c r="J6" s="12"/>
      <c r="P6" s="93"/>
    </row>
    <row r="7" spans="2:17" x14ac:dyDescent="0.2">
      <c r="B7" s="9"/>
      <c r="C7" s="132" t="s">
        <v>104</v>
      </c>
      <c r="D7" s="132"/>
      <c r="E7" s="104"/>
      <c r="F7" t="s">
        <v>62</v>
      </c>
      <c r="G7" s="68">
        <v>0.22</v>
      </c>
      <c r="H7" t="s">
        <v>66</v>
      </c>
      <c r="I7" s="68">
        <f>E7*G7</f>
        <v>0</v>
      </c>
      <c r="J7" s="66">
        <f>I7/0.6</f>
        <v>0</v>
      </c>
      <c r="N7" s="17"/>
      <c r="O7" s="97"/>
      <c r="P7" s="98"/>
      <c r="Q7" s="17"/>
    </row>
    <row r="8" spans="2:17" x14ac:dyDescent="0.2">
      <c r="B8" s="9"/>
      <c r="C8" s="132" t="s">
        <v>105</v>
      </c>
      <c r="D8" s="132"/>
      <c r="E8" s="105"/>
      <c r="F8" t="s">
        <v>129</v>
      </c>
      <c r="G8" s="68">
        <v>0.2</v>
      </c>
      <c r="H8" t="s">
        <v>66</v>
      </c>
      <c r="I8" s="68">
        <f>E8*G8</f>
        <v>0</v>
      </c>
      <c r="J8" s="66">
        <f>I8/0.6</f>
        <v>0</v>
      </c>
      <c r="N8" s="30"/>
      <c r="O8" s="95"/>
      <c r="P8" s="93"/>
    </row>
    <row r="9" spans="2:17" x14ac:dyDescent="0.2">
      <c r="B9" s="9"/>
      <c r="C9" s="132" t="s">
        <v>106</v>
      </c>
      <c r="D9" s="132"/>
      <c r="E9" s="105"/>
      <c r="F9" t="s">
        <v>62</v>
      </c>
      <c r="G9" s="68">
        <v>0.2</v>
      </c>
      <c r="H9" t="s">
        <v>66</v>
      </c>
      <c r="I9" s="68">
        <f>E9*G9</f>
        <v>0</v>
      </c>
      <c r="J9" s="66">
        <f>I9/0.6</f>
        <v>0</v>
      </c>
    </row>
    <row r="10" spans="2:17" x14ac:dyDescent="0.2">
      <c r="B10" s="9"/>
      <c r="C10" s="132" t="s">
        <v>107</v>
      </c>
      <c r="D10" s="132"/>
      <c r="E10" s="105"/>
      <c r="F10" t="s">
        <v>129</v>
      </c>
      <c r="G10" s="68">
        <v>0.17</v>
      </c>
      <c r="H10" t="s">
        <v>66</v>
      </c>
      <c r="I10" s="68">
        <f>E10*G10</f>
        <v>0</v>
      </c>
      <c r="J10" s="66">
        <f>I10/0.6</f>
        <v>0</v>
      </c>
      <c r="N10" s="30"/>
    </row>
    <row r="11" spans="2:17" x14ac:dyDescent="0.2">
      <c r="B11" s="9"/>
      <c r="C11" s="132"/>
      <c r="D11" s="132"/>
      <c r="E11" s="2"/>
      <c r="F11" s="1"/>
      <c r="G11" s="1"/>
      <c r="H11" s="1"/>
      <c r="I11" s="85"/>
      <c r="J11" s="67"/>
    </row>
    <row r="12" spans="2:17" x14ac:dyDescent="0.2">
      <c r="B12" s="9"/>
      <c r="C12" s="100"/>
      <c r="D12" s="100"/>
      <c r="I12" s="68"/>
      <c r="J12" s="66"/>
    </row>
    <row r="13" spans="2:17" x14ac:dyDescent="0.2">
      <c r="B13" s="9"/>
      <c r="C13" s="100"/>
      <c r="D13" s="100"/>
      <c r="G13" s="129" t="s">
        <v>27</v>
      </c>
      <c r="H13" s="129"/>
      <c r="I13" s="68" t="s">
        <v>67</v>
      </c>
      <c r="J13" s="66" t="s">
        <v>67</v>
      </c>
    </row>
    <row r="14" spans="2:17" x14ac:dyDescent="0.2">
      <c r="B14" s="9" t="s">
        <v>134</v>
      </c>
      <c r="C14" s="100"/>
      <c r="D14" s="100"/>
      <c r="E14" s="2" t="s">
        <v>64</v>
      </c>
      <c r="F14" s="1"/>
      <c r="G14" s="123" t="s">
        <v>133</v>
      </c>
      <c r="H14" s="123"/>
      <c r="I14" s="85" t="s">
        <v>68</v>
      </c>
      <c r="J14" s="67" t="s">
        <v>103</v>
      </c>
    </row>
    <row r="15" spans="2:17" x14ac:dyDescent="0.2">
      <c r="B15" s="9"/>
      <c r="C15" s="100"/>
      <c r="D15" s="100"/>
      <c r="I15" s="68"/>
      <c r="J15" s="66"/>
    </row>
    <row r="16" spans="2:17" x14ac:dyDescent="0.2">
      <c r="B16" s="9"/>
      <c r="C16" s="130" t="s">
        <v>109</v>
      </c>
      <c r="D16" s="130"/>
      <c r="E16" s="106"/>
      <c r="F16" t="s">
        <v>63</v>
      </c>
      <c r="G16" s="101">
        <v>27.125</v>
      </c>
      <c r="H16" t="s">
        <v>132</v>
      </c>
      <c r="I16" s="68">
        <f>G16*E16/325851</f>
        <v>0</v>
      </c>
      <c r="J16" s="66">
        <f>I16/0.6</f>
        <v>0</v>
      </c>
    </row>
    <row r="17" spans="2:10" x14ac:dyDescent="0.2">
      <c r="B17" s="9"/>
      <c r="C17" s="130" t="s">
        <v>110</v>
      </c>
      <c r="D17" s="130"/>
      <c r="E17" s="106"/>
      <c r="F17" t="s">
        <v>128</v>
      </c>
      <c r="G17" s="101">
        <v>81375</v>
      </c>
      <c r="H17" t="s">
        <v>132</v>
      </c>
      <c r="I17" s="68">
        <f t="shared" ref="I17:I34" si="0">G17*E17/325851</f>
        <v>0</v>
      </c>
      <c r="J17" s="66">
        <f t="shared" ref="J17:J35" si="1">I17/0.6</f>
        <v>0</v>
      </c>
    </row>
    <row r="18" spans="2:10" x14ac:dyDescent="0.2">
      <c r="B18" s="9"/>
      <c r="C18" s="130" t="s">
        <v>111</v>
      </c>
      <c r="D18" s="130"/>
      <c r="E18" s="106"/>
      <c r="F18" t="s">
        <v>63</v>
      </c>
      <c r="G18" s="101">
        <v>75</v>
      </c>
      <c r="H18" t="s">
        <v>132</v>
      </c>
      <c r="I18" s="68">
        <f t="shared" si="0"/>
        <v>0</v>
      </c>
      <c r="J18" s="66">
        <f t="shared" si="1"/>
        <v>0</v>
      </c>
    </row>
    <row r="19" spans="2:10" x14ac:dyDescent="0.2">
      <c r="B19" s="9"/>
      <c r="C19" s="130" t="s">
        <v>112</v>
      </c>
      <c r="D19" s="130"/>
      <c r="E19" s="106"/>
      <c r="F19" t="s">
        <v>63</v>
      </c>
      <c r="G19" s="101">
        <v>39.375</v>
      </c>
      <c r="H19" t="s">
        <v>132</v>
      </c>
      <c r="I19" s="68">
        <f t="shared" si="0"/>
        <v>0</v>
      </c>
      <c r="J19" s="66">
        <f t="shared" si="1"/>
        <v>0</v>
      </c>
    </row>
    <row r="20" spans="2:10" x14ac:dyDescent="0.2">
      <c r="B20" s="9"/>
      <c r="C20" s="130" t="s">
        <v>113</v>
      </c>
      <c r="D20" s="130"/>
      <c r="E20" s="106"/>
      <c r="F20" t="s">
        <v>129</v>
      </c>
      <c r="G20" s="101">
        <v>175000</v>
      </c>
      <c r="H20" t="s">
        <v>132</v>
      </c>
      <c r="I20" s="68">
        <f t="shared" si="0"/>
        <v>0</v>
      </c>
      <c r="J20" s="66">
        <f t="shared" si="1"/>
        <v>0</v>
      </c>
    </row>
    <row r="21" spans="2:10" x14ac:dyDescent="0.2">
      <c r="B21" s="9"/>
      <c r="C21" s="130" t="s">
        <v>114</v>
      </c>
      <c r="D21" s="130"/>
      <c r="E21" s="106"/>
      <c r="F21" t="s">
        <v>63</v>
      </c>
      <c r="G21" s="101">
        <v>125</v>
      </c>
      <c r="H21" t="s">
        <v>132</v>
      </c>
      <c r="I21" s="68">
        <f t="shared" si="0"/>
        <v>0</v>
      </c>
      <c r="J21" s="66">
        <f t="shared" si="1"/>
        <v>0</v>
      </c>
    </row>
    <row r="22" spans="2:10" x14ac:dyDescent="0.2">
      <c r="B22" s="9"/>
      <c r="C22" s="130" t="s">
        <v>115</v>
      </c>
      <c r="D22" s="130"/>
      <c r="E22" s="106"/>
      <c r="F22" t="s">
        <v>63</v>
      </c>
      <c r="G22" s="101">
        <v>48.125</v>
      </c>
      <c r="H22" t="s">
        <v>132</v>
      </c>
      <c r="I22" s="68">
        <f t="shared" si="0"/>
        <v>0</v>
      </c>
      <c r="J22" s="66">
        <f t="shared" si="1"/>
        <v>0</v>
      </c>
    </row>
    <row r="23" spans="2:10" x14ac:dyDescent="0.2">
      <c r="B23" s="9"/>
      <c r="C23" s="130" t="s">
        <v>116</v>
      </c>
      <c r="D23" s="130"/>
      <c r="E23" s="106"/>
      <c r="F23" t="s">
        <v>63</v>
      </c>
      <c r="G23" s="101">
        <v>1808.75</v>
      </c>
      <c r="H23" t="s">
        <v>132</v>
      </c>
      <c r="I23" s="68">
        <f t="shared" si="0"/>
        <v>0</v>
      </c>
      <c r="J23" s="66">
        <f t="shared" si="1"/>
        <v>0</v>
      </c>
    </row>
    <row r="24" spans="2:10" x14ac:dyDescent="0.2">
      <c r="B24" s="9"/>
      <c r="C24" s="130" t="s">
        <v>117</v>
      </c>
      <c r="D24" s="130"/>
      <c r="E24" s="106"/>
      <c r="F24" t="s">
        <v>63</v>
      </c>
      <c r="G24" s="101">
        <v>302.5</v>
      </c>
      <c r="H24" t="s">
        <v>132</v>
      </c>
      <c r="I24" s="68">
        <f t="shared" si="0"/>
        <v>0</v>
      </c>
      <c r="J24" s="66">
        <f t="shared" si="1"/>
        <v>0</v>
      </c>
    </row>
    <row r="25" spans="2:10" x14ac:dyDescent="0.2">
      <c r="B25" s="9"/>
      <c r="C25" s="130" t="s">
        <v>118</v>
      </c>
      <c r="D25" s="130"/>
      <c r="E25" s="106"/>
      <c r="F25" t="s">
        <v>63</v>
      </c>
      <c r="G25" s="101">
        <v>74.962500000000006</v>
      </c>
      <c r="H25" t="s">
        <v>132</v>
      </c>
      <c r="I25" s="68">
        <f t="shared" si="0"/>
        <v>0</v>
      </c>
      <c r="J25" s="66">
        <f t="shared" si="1"/>
        <v>0</v>
      </c>
    </row>
    <row r="26" spans="2:10" x14ac:dyDescent="0.2">
      <c r="B26" s="9"/>
      <c r="C26" s="130" t="s">
        <v>119</v>
      </c>
      <c r="D26" s="130"/>
      <c r="E26" s="106"/>
      <c r="F26" t="s">
        <v>130</v>
      </c>
      <c r="G26" s="101">
        <v>29457.5</v>
      </c>
      <c r="H26" t="s">
        <v>132</v>
      </c>
      <c r="I26" s="68">
        <f t="shared" si="0"/>
        <v>0</v>
      </c>
      <c r="J26" s="66">
        <f t="shared" si="1"/>
        <v>0</v>
      </c>
    </row>
    <row r="27" spans="2:10" x14ac:dyDescent="0.2">
      <c r="B27" s="9"/>
      <c r="C27" s="130" t="s">
        <v>120</v>
      </c>
      <c r="D27" s="130"/>
      <c r="E27" s="106"/>
      <c r="F27" t="s">
        <v>63</v>
      </c>
      <c r="G27" s="101">
        <v>44.625</v>
      </c>
      <c r="H27" t="s">
        <v>132</v>
      </c>
      <c r="I27" s="68">
        <f t="shared" si="0"/>
        <v>0</v>
      </c>
      <c r="J27" s="66">
        <f t="shared" si="1"/>
        <v>0</v>
      </c>
    </row>
    <row r="28" spans="2:10" x14ac:dyDescent="0.2">
      <c r="B28" s="9"/>
      <c r="C28" s="130" t="s">
        <v>121</v>
      </c>
      <c r="D28" s="130"/>
      <c r="E28" s="106"/>
      <c r="F28" t="s">
        <v>63</v>
      </c>
      <c r="G28" s="101">
        <v>10</v>
      </c>
      <c r="H28" t="s">
        <v>132</v>
      </c>
      <c r="I28" s="68">
        <f t="shared" si="0"/>
        <v>0</v>
      </c>
      <c r="J28" s="66">
        <f t="shared" si="1"/>
        <v>0</v>
      </c>
    </row>
    <row r="29" spans="2:10" x14ac:dyDescent="0.2">
      <c r="B29" s="9"/>
      <c r="C29" s="130" t="s">
        <v>122</v>
      </c>
      <c r="D29" s="130"/>
      <c r="E29" s="106"/>
      <c r="F29" t="s">
        <v>63</v>
      </c>
      <c r="G29" s="101">
        <v>250</v>
      </c>
      <c r="H29" t="s">
        <v>132</v>
      </c>
      <c r="I29" s="68">
        <f t="shared" si="0"/>
        <v>0</v>
      </c>
      <c r="J29" s="66">
        <f t="shared" si="1"/>
        <v>0</v>
      </c>
    </row>
    <row r="30" spans="2:10" x14ac:dyDescent="0.2">
      <c r="B30" s="9"/>
      <c r="C30" s="130" t="s">
        <v>123</v>
      </c>
      <c r="D30" s="130"/>
      <c r="E30" s="106"/>
      <c r="F30" t="s">
        <v>63</v>
      </c>
      <c r="G30" s="101">
        <v>36.25</v>
      </c>
      <c r="H30" t="s">
        <v>132</v>
      </c>
      <c r="I30" s="68">
        <f t="shared" si="0"/>
        <v>0</v>
      </c>
      <c r="J30" s="66">
        <f t="shared" si="1"/>
        <v>0</v>
      </c>
    </row>
    <row r="31" spans="2:10" x14ac:dyDescent="0.2">
      <c r="B31" s="9"/>
      <c r="C31" s="130" t="s">
        <v>124</v>
      </c>
      <c r="D31" s="130"/>
      <c r="E31" s="106"/>
      <c r="F31" t="s">
        <v>63</v>
      </c>
      <c r="G31" s="101">
        <v>15.5</v>
      </c>
      <c r="H31" t="s">
        <v>132</v>
      </c>
      <c r="I31" s="68">
        <f t="shared" si="0"/>
        <v>0</v>
      </c>
      <c r="J31" s="66">
        <f t="shared" si="1"/>
        <v>0</v>
      </c>
    </row>
    <row r="32" spans="2:10" x14ac:dyDescent="0.2">
      <c r="B32" s="9"/>
      <c r="C32" s="130" t="s">
        <v>125</v>
      </c>
      <c r="D32" s="130"/>
      <c r="E32" s="106"/>
      <c r="F32" t="s">
        <v>129</v>
      </c>
      <c r="G32" s="101">
        <v>78750</v>
      </c>
      <c r="H32" t="s">
        <v>132</v>
      </c>
      <c r="I32" s="68">
        <f t="shared" si="0"/>
        <v>0</v>
      </c>
      <c r="J32" s="66">
        <f t="shared" si="1"/>
        <v>0</v>
      </c>
    </row>
    <row r="33" spans="2:10" x14ac:dyDescent="0.2">
      <c r="B33" s="9"/>
      <c r="C33" s="130" t="s">
        <v>126</v>
      </c>
      <c r="D33" s="130"/>
      <c r="E33" s="106"/>
      <c r="F33" t="s">
        <v>63</v>
      </c>
      <c r="G33" s="101">
        <v>8.75</v>
      </c>
      <c r="H33" t="s">
        <v>132</v>
      </c>
      <c r="I33" s="68">
        <f t="shared" si="0"/>
        <v>0</v>
      </c>
      <c r="J33" s="66">
        <f t="shared" si="1"/>
        <v>0</v>
      </c>
    </row>
    <row r="34" spans="2:10" x14ac:dyDescent="0.2">
      <c r="B34" s="9"/>
      <c r="C34" s="130" t="s">
        <v>127</v>
      </c>
      <c r="D34" s="130"/>
      <c r="E34" s="106"/>
      <c r="F34" t="s">
        <v>63</v>
      </c>
      <c r="G34" s="101">
        <v>27.5</v>
      </c>
      <c r="H34" t="s">
        <v>132</v>
      </c>
      <c r="I34" s="68">
        <f t="shared" si="0"/>
        <v>0</v>
      </c>
      <c r="J34" s="66">
        <f t="shared" si="1"/>
        <v>0</v>
      </c>
    </row>
    <row r="35" spans="2:10" x14ac:dyDescent="0.2">
      <c r="B35" s="9"/>
      <c r="C35" s="130" t="s">
        <v>131</v>
      </c>
      <c r="D35" s="130"/>
      <c r="E35" s="105"/>
      <c r="I35" s="68">
        <f>G35*E35/325851</f>
        <v>0</v>
      </c>
      <c r="J35" s="66">
        <f t="shared" si="1"/>
        <v>0</v>
      </c>
    </row>
    <row r="36" spans="2:10" ht="6" customHeight="1" x14ac:dyDescent="0.2">
      <c r="B36" s="9"/>
      <c r="I36" s="68"/>
      <c r="J36" s="66"/>
    </row>
    <row r="37" spans="2:10" x14ac:dyDescent="0.2">
      <c r="B37" s="9"/>
      <c r="E37"/>
      <c r="H37" s="65" t="s">
        <v>69</v>
      </c>
      <c r="I37" s="68">
        <f>SUM(I16:I35,I7:I10)</f>
        <v>0</v>
      </c>
      <c r="J37" s="66">
        <f>SUM(J16:J35,J7:J10)</f>
        <v>0</v>
      </c>
    </row>
    <row r="38" spans="2:10" x14ac:dyDescent="0.2">
      <c r="B38" s="9"/>
      <c r="J38" s="8"/>
    </row>
    <row r="39" spans="2:10" ht="13.5" thickBot="1" x14ac:dyDescent="0.25">
      <c r="B39" s="9"/>
      <c r="J39" s="51"/>
    </row>
    <row r="40" spans="2:10" ht="19.5" customHeight="1" thickTop="1" thickBot="1" x14ac:dyDescent="0.25">
      <c r="B40" s="58"/>
      <c r="C40" s="59"/>
      <c r="D40" s="59"/>
      <c r="E40" s="60"/>
      <c r="F40" s="59"/>
      <c r="G40" s="59"/>
      <c r="H40" s="59"/>
      <c r="I40" s="59"/>
      <c r="J40" s="61"/>
    </row>
    <row r="41" spans="2:10" ht="13.5" thickTop="1" x14ac:dyDescent="0.2"/>
    <row r="42" spans="2:10" x14ac:dyDescent="0.2">
      <c r="B42" s="79" t="s">
        <v>56</v>
      </c>
      <c r="C42" s="79"/>
      <c r="D42" s="79"/>
      <c r="E42" s="80"/>
      <c r="F42" s="79"/>
      <c r="G42" s="79"/>
      <c r="H42" s="79"/>
      <c r="I42" s="79"/>
      <c r="J42" s="79"/>
    </row>
    <row r="43" spans="2:10" x14ac:dyDescent="0.2">
      <c r="B43" s="131" t="s">
        <v>70</v>
      </c>
      <c r="C43" s="131"/>
      <c r="D43" s="131"/>
      <c r="E43" s="131"/>
      <c r="F43" s="131"/>
      <c r="G43" s="131"/>
      <c r="H43" s="131"/>
      <c r="I43" s="131"/>
      <c r="J43" s="131"/>
    </row>
    <row r="44" spans="2:10" x14ac:dyDescent="0.2">
      <c r="B44" s="131"/>
      <c r="C44" s="131"/>
      <c r="D44" s="131"/>
      <c r="E44" s="131"/>
      <c r="F44" s="131"/>
      <c r="G44" s="131"/>
      <c r="H44" s="131"/>
      <c r="I44" s="131"/>
      <c r="J44" s="131"/>
    </row>
    <row r="45" spans="2:10" x14ac:dyDescent="0.2">
      <c r="B45" s="131" t="s">
        <v>71</v>
      </c>
      <c r="C45" s="131"/>
      <c r="D45" s="131"/>
      <c r="E45" s="131"/>
      <c r="F45" s="131"/>
      <c r="G45" s="131"/>
      <c r="H45" s="131"/>
      <c r="I45" s="131"/>
      <c r="J45" s="131"/>
    </row>
    <row r="46" spans="2:10" x14ac:dyDescent="0.2">
      <c r="B46" s="131"/>
      <c r="C46" s="131"/>
      <c r="D46" s="131"/>
      <c r="E46" s="131"/>
      <c r="F46" s="131"/>
      <c r="G46" s="131"/>
      <c r="H46" s="131"/>
      <c r="I46" s="131"/>
      <c r="J46" s="131"/>
    </row>
  </sheetData>
  <sheetProtection algorithmName="SHA-512" hashValue="KS1Zs3Y9psfmvMIddp6BfRjOUkjH2pf9ytDucAvplz/M5y430LNKhKaIfyNsqnJ9mNlyzm0EzIubjZH0qVWE0w==" saltValue="ihkV/eNgUkwZx4FbehgksA==" spinCount="100000" sheet="1"/>
  <mergeCells count="32">
    <mergeCell ref="B43:J44"/>
    <mergeCell ref="C30:D30"/>
    <mergeCell ref="C31:D31"/>
    <mergeCell ref="C16:D16"/>
    <mergeCell ref="C17:D17"/>
    <mergeCell ref="C28:D28"/>
    <mergeCell ref="C32:D32"/>
    <mergeCell ref="C23:D23"/>
    <mergeCell ref="C35:D35"/>
    <mergeCell ref="B45:J46"/>
    <mergeCell ref="B2:J2"/>
    <mergeCell ref="G4:H4"/>
    <mergeCell ref="G5:H5"/>
    <mergeCell ref="C7:D7"/>
    <mergeCell ref="C8:D8"/>
    <mergeCell ref="C26:D26"/>
    <mergeCell ref="C27:D27"/>
    <mergeCell ref="C24:D24"/>
    <mergeCell ref="C25:D25"/>
    <mergeCell ref="C11:D11"/>
    <mergeCell ref="C9:D9"/>
    <mergeCell ref="C10:D10"/>
    <mergeCell ref="C20:D20"/>
    <mergeCell ref="C21:D21"/>
    <mergeCell ref="C22:D22"/>
    <mergeCell ref="G13:H13"/>
    <mergeCell ref="G14:H14"/>
    <mergeCell ref="C29:D29"/>
    <mergeCell ref="C33:D33"/>
    <mergeCell ref="C34:D34"/>
    <mergeCell ref="C18:D18"/>
    <mergeCell ref="C19:D19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MASTER</vt:lpstr>
      <vt:lpstr>Outdoor Usage</vt:lpstr>
      <vt:lpstr>Indoor Usage</vt:lpstr>
      <vt:lpstr>'Indoor Usage'!Print_Area</vt:lpstr>
      <vt:lpstr>MASTER!Print_Area</vt:lpstr>
      <vt:lpstr>'Outdoor Usage'!Print_Area</vt:lpstr>
    </vt:vector>
  </TitlesOfParts>
  <Company>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</dc:creator>
  <cp:lastModifiedBy>Sarah Watson</cp:lastModifiedBy>
  <cp:lastPrinted>2013-12-09T19:54:34Z</cp:lastPrinted>
  <dcterms:created xsi:type="dcterms:W3CDTF">2003-07-24T12:47:20Z</dcterms:created>
  <dcterms:modified xsi:type="dcterms:W3CDTF">2024-09-09T22:45:50Z</dcterms:modified>
</cp:coreProperties>
</file>